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420" windowHeight="3735" activeTab="0"/>
  </bookViews>
  <sheets>
    <sheet name="PL" sheetId="1" r:id="rId1"/>
    <sheet name="BS" sheetId="2" r:id="rId2"/>
    <sheet name="NOTES" sheetId="3" r:id="rId3"/>
  </sheets>
  <definedNames>
    <definedName name="_xlnm.Print_Area" localSheetId="2">'NOTES'!$A$1:$J$266</definedName>
    <definedName name="_xlnm.Print_Titles" localSheetId="2">'NOTES'!$1:$4</definedName>
  </definedNames>
  <calcPr fullCalcOnLoad="1"/>
</workbook>
</file>

<file path=xl/sharedStrings.xml><?xml version="1.0" encoding="utf-8"?>
<sst xmlns="http://schemas.openxmlformats.org/spreadsheetml/2006/main" count="361" uniqueCount="228">
  <si>
    <t>MUHIBBAH ENGINEERING (M) BHD</t>
  </si>
  <si>
    <t>(Company No : 12737-K)</t>
  </si>
  <si>
    <t>(Incorporated in Malaysia)</t>
  </si>
  <si>
    <t xml:space="preserve">ANNOUNCEMENT OF THE UNAUDITED RESULT OF THE GROUP </t>
  </si>
  <si>
    <t>Quarter</t>
  </si>
  <si>
    <t>RM'000</t>
  </si>
  <si>
    <t>a)</t>
  </si>
  <si>
    <t>Turnover</t>
  </si>
  <si>
    <t>b)</t>
  </si>
  <si>
    <t>c)</t>
  </si>
  <si>
    <t>d)</t>
  </si>
  <si>
    <t>i)</t>
  </si>
  <si>
    <t>1.</t>
  </si>
  <si>
    <t>2.</t>
  </si>
  <si>
    <t>3.</t>
  </si>
  <si>
    <t>4.</t>
  </si>
  <si>
    <t>5.</t>
  </si>
  <si>
    <t>6.</t>
  </si>
  <si>
    <t>7.</t>
  </si>
  <si>
    <t>8.</t>
  </si>
  <si>
    <t>9.</t>
  </si>
  <si>
    <t>10.</t>
  </si>
  <si>
    <t>11.</t>
  </si>
  <si>
    <t>12.</t>
  </si>
  <si>
    <t>NOTES TO THE ACCOUNTS</t>
  </si>
  <si>
    <t>ACCOUNTING POLICIES</t>
  </si>
  <si>
    <t>EXCEPTIONAL ITEM</t>
  </si>
  <si>
    <t>EXTRAORDINARY ITEM</t>
  </si>
  <si>
    <t>TAXATION</t>
  </si>
  <si>
    <t xml:space="preserve">Individual </t>
  </si>
  <si>
    <t>Cumulative</t>
  </si>
  <si>
    <t>Included in the taxation are:</t>
  </si>
  <si>
    <t>Current year's taxation charge</t>
  </si>
  <si>
    <t>-</t>
  </si>
  <si>
    <t>CORPORATE PROPOSAL</t>
  </si>
  <si>
    <t>DEBT AND EQUITY SECURITIES</t>
  </si>
  <si>
    <t>Foreign currency</t>
  </si>
  <si>
    <t>Currency</t>
  </si>
  <si>
    <t>Amount</t>
  </si>
  <si>
    <t>Short term borrowings</t>
  </si>
  <si>
    <t>Secured</t>
  </si>
  <si>
    <t>RM</t>
  </si>
  <si>
    <t>DKK</t>
  </si>
  <si>
    <t>Sub-total</t>
  </si>
  <si>
    <t>Unsecured</t>
  </si>
  <si>
    <t>SGD</t>
  </si>
  <si>
    <t>AUD</t>
  </si>
  <si>
    <t>DM</t>
  </si>
  <si>
    <t>USD</t>
  </si>
  <si>
    <t>Total short-term borrowings</t>
  </si>
  <si>
    <t>Long term borrowings</t>
  </si>
  <si>
    <t>Total long term borrowings</t>
  </si>
  <si>
    <t>Total borrowings</t>
  </si>
  <si>
    <t>13.</t>
  </si>
  <si>
    <t>Corporate guarantees for credit facilities granted to subsidiary companies</t>
  </si>
  <si>
    <t>14.</t>
  </si>
  <si>
    <t>FINANCIAL INSTRUMENT WITH OFF BALANCE SHEET RISK</t>
  </si>
  <si>
    <t>15.</t>
  </si>
  <si>
    <t>MATERIAL PENDING LITIGATION</t>
  </si>
  <si>
    <t>16.</t>
  </si>
  <si>
    <t>SEGMENTAL INFORMATION</t>
  </si>
  <si>
    <t>Profit</t>
  </si>
  <si>
    <t>Assets</t>
  </si>
  <si>
    <t>Construction</t>
  </si>
  <si>
    <t>Cranes</t>
  </si>
  <si>
    <t>Associated companies</t>
  </si>
  <si>
    <t>Total</t>
  </si>
  <si>
    <t>Outside Malaysia</t>
  </si>
  <si>
    <t>17.</t>
  </si>
  <si>
    <t>COMPARISON WITH PRECEDING QUARTER RESULT</t>
  </si>
  <si>
    <t>18.</t>
  </si>
  <si>
    <t>REVIEW OF THE GROUP PERFORMANCE</t>
  </si>
  <si>
    <t>19.</t>
  </si>
  <si>
    <t>20.</t>
  </si>
  <si>
    <t>PROFIT FORECAST AND PROFIT GUARANTEE</t>
  </si>
  <si>
    <t>21.</t>
  </si>
  <si>
    <t>DIVIDEND</t>
  </si>
  <si>
    <t>BY ORDER OF THE BOARD</t>
  </si>
  <si>
    <t>………………………………</t>
  </si>
  <si>
    <t>Klang</t>
  </si>
  <si>
    <t>PROFIT ON SALE OF INVESTMENT/PROPERTIES</t>
  </si>
  <si>
    <t>TUAN HAJI MOHAMED TAIB BIN IBRAHIM</t>
  </si>
  <si>
    <t>Chairman</t>
  </si>
  <si>
    <t>CURRENT YEAR PROSPECT</t>
  </si>
  <si>
    <t>ii)</t>
  </si>
  <si>
    <t>Internal</t>
  </si>
  <si>
    <t>External</t>
  </si>
  <si>
    <t>Marine-Ship Repairs</t>
  </si>
  <si>
    <t>Elimination</t>
  </si>
  <si>
    <t>Consolidated</t>
  </si>
  <si>
    <t>Operating</t>
  </si>
  <si>
    <t>Financing cost</t>
  </si>
  <si>
    <t>Interest income</t>
  </si>
  <si>
    <t>Segment</t>
  </si>
  <si>
    <t>&lt;----------</t>
  </si>
  <si>
    <t>-------------&gt;</t>
  </si>
  <si>
    <t>Geographical Segments</t>
  </si>
  <si>
    <t>Business Segments</t>
  </si>
  <si>
    <t>Inside Malaysia</t>
  </si>
  <si>
    <t>Manufacturing and</t>
  </si>
  <si>
    <t xml:space="preserve">  </t>
  </si>
  <si>
    <t>and Ship Building</t>
  </si>
  <si>
    <t>Share of profit</t>
  </si>
  <si>
    <t>Investment</t>
  </si>
  <si>
    <t>Hire purchase and finance lease</t>
  </si>
  <si>
    <t>ACQUISITION/DISPOSAL OF QUOTED SECURITIES</t>
  </si>
  <si>
    <t>Quoted share- at cost</t>
  </si>
  <si>
    <t>Quoted share- at carrying value</t>
  </si>
  <si>
    <t>MATERIAL SUBSEQUENT EVENT</t>
  </si>
  <si>
    <t>COMMENT ON SEASONAL OR CYCLICAL OPERATION</t>
  </si>
  <si>
    <t>Over provision in prior year</t>
  </si>
  <si>
    <t>CHANGES IN THE GROUP'S COMPOSITION</t>
  </si>
  <si>
    <t>SEGMENTAL INFORMATION (con't)</t>
  </si>
  <si>
    <t>Individual</t>
  </si>
  <si>
    <t>Less: Provision for diminution in value</t>
  </si>
  <si>
    <t>Trading</t>
  </si>
  <si>
    <t>Joint ventures</t>
  </si>
  <si>
    <t>Net Tangible Assets Per Share (RM)</t>
  </si>
  <si>
    <t>Deferred Taxation</t>
  </si>
  <si>
    <t>Other Long Term Liabilities</t>
  </si>
  <si>
    <t>Long Term Borrowings</t>
  </si>
  <si>
    <t>Minority Interests</t>
  </si>
  <si>
    <t>Retained profit</t>
  </si>
  <si>
    <t>Translation reserves</t>
  </si>
  <si>
    <t>Revaluation reserves</t>
  </si>
  <si>
    <t>Capital reserves</t>
  </si>
  <si>
    <t>Share premium</t>
  </si>
  <si>
    <t>Reserves</t>
  </si>
  <si>
    <t>Share Capital</t>
  </si>
  <si>
    <t>Shareholders' Funds</t>
  </si>
  <si>
    <t>Net Current Assets/(Liabilities)</t>
  </si>
  <si>
    <t>Amount due to associated companies</t>
  </si>
  <si>
    <t>Provision for taxation</t>
  </si>
  <si>
    <t>Due to increase in bill payables</t>
  </si>
  <si>
    <t>Other payables</t>
  </si>
  <si>
    <t>Trade creditors &amp; bills payable</t>
  </si>
  <si>
    <t>Amount due to contract customers</t>
  </si>
  <si>
    <t>Current Liabilities</t>
  </si>
  <si>
    <t>RM12million is disposal of fixed assets to sun vibrant</t>
  </si>
  <si>
    <t>Tax recoverable</t>
  </si>
  <si>
    <t>Other receivables, deposits and prepayments</t>
  </si>
  <si>
    <t>Amount due from joint ventures</t>
  </si>
  <si>
    <t>Amount due from associated companies</t>
  </si>
  <si>
    <t>Cash</t>
  </si>
  <si>
    <t>Trade receivables</t>
  </si>
  <si>
    <t>Amount due from contract customers</t>
  </si>
  <si>
    <t>Inventories</t>
  </si>
  <si>
    <t>Current Assets</t>
  </si>
  <si>
    <t>Development Costs</t>
  </si>
  <si>
    <t>Incl. FFC USA R&amp;D of USD5million</t>
  </si>
  <si>
    <t>Intangible Assets</t>
  </si>
  <si>
    <t>Goodwill on Consolidation</t>
  </si>
  <si>
    <t>Long Term Investments</t>
  </si>
  <si>
    <t>Property, Plant and Equipment</t>
  </si>
  <si>
    <t>31-12-2000</t>
  </si>
  <si>
    <t>AS AT</t>
  </si>
  <si>
    <t>AUDITED</t>
  </si>
  <si>
    <t>UNAUDITED</t>
  </si>
  <si>
    <t>CONSOLIDATED BALANCE SHEET</t>
  </si>
  <si>
    <t>N/A</t>
  </si>
  <si>
    <t>shares)-sen</t>
  </si>
  <si>
    <t xml:space="preserve">Full diluted (based on            ordinary </t>
  </si>
  <si>
    <t>(b)</t>
  </si>
  <si>
    <t xml:space="preserve">Basic (based on 143,067,600 ordinary </t>
  </si>
  <si>
    <t>(a)</t>
  </si>
  <si>
    <t>m)</t>
  </si>
  <si>
    <t>to members of the company</t>
  </si>
  <si>
    <t xml:space="preserve">Extraordinary items attributable </t>
  </si>
  <si>
    <t>(iii)</t>
  </si>
  <si>
    <t>Less: Minority interests</t>
  </si>
  <si>
    <t>(ii)</t>
  </si>
  <si>
    <t>Extraordinary items</t>
  </si>
  <si>
    <t>(i)</t>
  </si>
  <si>
    <t>l)</t>
  </si>
  <si>
    <t>k)</t>
  </si>
  <si>
    <t xml:space="preserve">Pre-acquisition profit/(loss) </t>
  </si>
  <si>
    <t>j)</t>
  </si>
  <si>
    <t>Less: minority interests</t>
  </si>
  <si>
    <t>Income tax</t>
  </si>
  <si>
    <t>h)</t>
  </si>
  <si>
    <t>g)</t>
  </si>
  <si>
    <t xml:space="preserve">of joint ventures </t>
  </si>
  <si>
    <t xml:space="preserve">Share of profit and losses  </t>
  </si>
  <si>
    <t>of associated companies</t>
  </si>
  <si>
    <t xml:space="preserve">Share of profit and losses </t>
  </si>
  <si>
    <t>f)</t>
  </si>
  <si>
    <t>e)</t>
  </si>
  <si>
    <t>Exceptional items</t>
  </si>
  <si>
    <t>Depreciation and amortisation</t>
  </si>
  <si>
    <t>Finance cost</t>
  </si>
  <si>
    <t xml:space="preserve">Other income </t>
  </si>
  <si>
    <t>Investment income</t>
  </si>
  <si>
    <t>Revenue</t>
  </si>
  <si>
    <t>Year</t>
  </si>
  <si>
    <t>To-date</t>
  </si>
  <si>
    <t>Corresponding</t>
  </si>
  <si>
    <t>Preceding year</t>
  </si>
  <si>
    <t xml:space="preserve">Current </t>
  </si>
  <si>
    <t>Current</t>
  </si>
  <si>
    <t>Restated</t>
  </si>
  <si>
    <t>&lt;-CUMULATIVE QUARTER-&gt;</t>
  </si>
  <si>
    <t>&lt;--INDIVIDUAL QUARTER-&gt;</t>
  </si>
  <si>
    <t>CONSOLIDATED INCOME STATEMENT</t>
  </si>
  <si>
    <t>FOR THE QUARTER ENDED 31 DECEMBER 2001 (4TH QUARTER)</t>
  </si>
  <si>
    <t>31-12-2001</t>
  </si>
  <si>
    <t>FOR THE QUARTER ENDED 31 DECEMBER 2001(4TH QUARTER)</t>
  </si>
  <si>
    <t>Investment details as at 31 December 2001:</t>
  </si>
  <si>
    <t>BORROWINGS AS AT 31 DECEMBER 2001</t>
  </si>
  <si>
    <t>CONTINGENT LIABILITIES AS AT 31 DECEMBER 2001</t>
  </si>
  <si>
    <t>&lt;----------------Y-T-D 31 DECEMBER 2001----------------------&gt;</t>
  </si>
  <si>
    <t>28th February 2002</t>
  </si>
  <si>
    <t>Bill payables</t>
  </si>
  <si>
    <t>2001</t>
  </si>
  <si>
    <t>2000</t>
  </si>
  <si>
    <t xml:space="preserve">Total </t>
  </si>
  <si>
    <t>22.</t>
  </si>
  <si>
    <t>23.</t>
  </si>
  <si>
    <t>TRADE CREDITORS AND BILL PAYABLES</t>
  </si>
  <si>
    <t>Gain on disposal of a land and building in oversea</t>
  </si>
  <si>
    <t>Trade creditors</t>
  </si>
  <si>
    <t>Interest in Associated Companies</t>
  </si>
  <si>
    <t>Long Term Advances To Associated Companies</t>
  </si>
  <si>
    <t>Short term investment in property</t>
  </si>
  <si>
    <t>Short Term investment in joint ventures</t>
  </si>
  <si>
    <t>24.</t>
  </si>
  <si>
    <t>COMPARATIVES</t>
  </si>
  <si>
    <t>current year presentation.</t>
  </si>
  <si>
    <t xml:space="preserve">Certain  comparative  amount  for  previous  year  has  been  reclassified  to  be  conform  with </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</si>
</sst>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_ * #,##0_ ;_ * \(#,##0\)_ ;_ * &quot;-&quot;_ ;_ @_ "/>
    <numFmt numFmtId="173" formatCode="0.0%"/>
    <numFmt numFmtId="174" formatCode="_(* #,##0.000_);_(* \(#,##0.000\);_(* &quot;-&quot;_);_(@_)"/>
    <numFmt numFmtId="175" formatCode="_ * #,##0.0_ ;_ * \(#,##0.0\)_ ;_ * &quot;-&quot;_ ;_ @_ "/>
    <numFmt numFmtId="176" formatCode="_ * #,##0.00_ ;_ * \(#,##0.00\)_ ;_ * &quot;-&quot;_ ;_ @_ "/>
    <numFmt numFmtId="177" formatCode="0.000"/>
    <numFmt numFmtId="178" formatCode="d/mmm/yy"/>
    <numFmt numFmtId="179" formatCode="_(* #,##0.0_);_(* \(#,##0.0\);_(* &quot;-&quot;??_);_(@_)"/>
    <numFmt numFmtId="180" formatCode="_(* #,##0_);_(* \(#,##0\);_(* &quot;-&quot;??_);_(@_)"/>
    <numFmt numFmtId="181" formatCode="_ * #,##0.000_ ;_ * \(#,##0.000\)_ ;_ * &quot;-&quot;_ ;_ @_ "/>
    <numFmt numFmtId="182" formatCode="_ * #,##0.0000_ ;_ * \(#,##0.0000\)_ ;_ * &quot;-&quot;_ ;_ @_ "/>
    <numFmt numFmtId="183" formatCode="_(* #,##0.0_);_(* \(#,##0.0\);_(* &quot;-&quot;_);_(@_)"/>
    <numFmt numFmtId="184" formatCode="_(* #,##0.00_);_(* \(#,##0.00\);_(* &quot;-&quot;_);_(@_)"/>
    <numFmt numFmtId="185" formatCode="_(* #,##0.0000_);_(* \(#,##0.0000\);_(* &quot;-&quot;????_);_(@_)"/>
    <numFmt numFmtId="186" formatCode="_(* #,##0.00000_);_(* \(#,##0.00000\);_(* &quot;-&quot;?????_);_(@_)"/>
    <numFmt numFmtId="187" formatCode="_(* #,##0.000_);_(* \(#,##0.000\);_(* &quot;-&quot;???_);_(@_)"/>
  </numFmts>
  <fonts count="8">
    <font>
      <sz val="10"/>
      <name val="Arial"/>
      <family val="0"/>
    </font>
    <font>
      <b/>
      <sz val="12"/>
      <name val="Times New Roman"/>
      <family val="1"/>
    </font>
    <font>
      <sz val="12"/>
      <name val="Times New Roman"/>
      <family val="1"/>
    </font>
    <font>
      <u val="singleAccounting"/>
      <sz val="12"/>
      <name val="Times New Roman"/>
      <family val="1"/>
    </font>
    <font>
      <b/>
      <u val="singleAccounting"/>
      <sz val="12"/>
      <name val="Times New Roman"/>
      <family val="1"/>
    </font>
    <font>
      <u val="single"/>
      <sz val="12"/>
      <name val="Times New Roman"/>
      <family val="1"/>
    </font>
    <font>
      <sz val="12"/>
      <name val="Arial"/>
      <family val="2"/>
    </font>
    <font>
      <sz val="11"/>
      <name val="Times New Roman"/>
      <family val="1"/>
    </font>
  </fonts>
  <fills count="2">
    <fill>
      <patternFill/>
    </fill>
    <fill>
      <patternFill patternType="gray125"/>
    </fill>
  </fills>
  <borders count="22">
    <border>
      <left/>
      <right/>
      <top/>
      <bottom/>
      <diagonal/>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style="thin"/>
      <bottom>
        <color indexed="63"/>
      </bottom>
    </border>
    <border>
      <left>
        <color indexed="63"/>
      </left>
      <right>
        <color indexed="63"/>
      </right>
      <top style="thin"/>
      <bottom style="medium"/>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style="thin"/>
      <right style="thin"/>
      <top>
        <color indexed="63"/>
      </top>
      <bottom style="double"/>
    </border>
    <border>
      <left style="thin"/>
      <right style="thin"/>
      <top style="thin"/>
      <bottom style="double"/>
    </border>
    <border>
      <left>
        <color indexed="63"/>
      </left>
      <right>
        <color indexed="63"/>
      </right>
      <top style="thin"/>
      <bottom style="thin"/>
    </border>
    <border>
      <left>
        <color indexed="63"/>
      </left>
      <right>
        <color indexed="63"/>
      </right>
      <top>
        <color indexed="63"/>
      </top>
      <bottom style="medium"/>
    </border>
    <border>
      <left>
        <color indexed="63"/>
      </left>
      <right style="thin"/>
      <top>
        <color indexed="63"/>
      </top>
      <bottom>
        <color indexed="63"/>
      </bottom>
    </border>
    <border>
      <left style="thin"/>
      <right>
        <color indexed="63"/>
      </right>
      <top style="thin"/>
      <bottom>
        <color indexed="63"/>
      </bottom>
    </border>
    <border>
      <left>
        <color indexed="63"/>
      </left>
      <right style="thin"/>
      <top>
        <color indexed="63"/>
      </top>
      <bottom style="thin"/>
    </border>
    <border>
      <left style="thin"/>
      <right>
        <color indexed="63"/>
      </right>
      <top style="thin"/>
      <bottom style="medium"/>
    </border>
    <border>
      <left style="thin"/>
      <right style="thin"/>
      <top style="thin"/>
      <bottom style="medium"/>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color indexed="63"/>
      </bottom>
    </border>
  </borders>
  <cellStyleXfs count="20">
    <xf numFmtId="41"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49">
    <xf numFmtId="41" fontId="0" fillId="0" borderId="0" xfId="0" applyAlignment="1">
      <alignment/>
    </xf>
    <xf numFmtId="41" fontId="2" fillId="0" borderId="0" xfId="0" applyFont="1" applyBorder="1" applyAlignment="1">
      <alignment horizontal="center"/>
    </xf>
    <xf numFmtId="41" fontId="2" fillId="0" borderId="0" xfId="0" applyFont="1" applyBorder="1" applyAlignment="1">
      <alignment/>
    </xf>
    <xf numFmtId="41" fontId="2" fillId="0" borderId="0" xfId="0" applyFont="1" applyBorder="1" applyAlignment="1">
      <alignment horizontal="left"/>
    </xf>
    <xf numFmtId="41" fontId="1" fillId="0" borderId="0" xfId="0" applyFont="1" applyBorder="1" applyAlignment="1">
      <alignment/>
    </xf>
    <xf numFmtId="41" fontId="1" fillId="0" borderId="0" xfId="0" applyFont="1" applyBorder="1" applyAlignment="1">
      <alignment horizontal="right"/>
    </xf>
    <xf numFmtId="41" fontId="1" fillId="0" borderId="0" xfId="0" applyFont="1" applyAlignment="1">
      <alignment/>
    </xf>
    <xf numFmtId="41" fontId="2" fillId="0" borderId="0" xfId="0" applyFont="1" applyAlignment="1">
      <alignment/>
    </xf>
    <xf numFmtId="41" fontId="1" fillId="0" borderId="0" xfId="0" applyFont="1" applyAlignment="1">
      <alignment horizontal="right"/>
    </xf>
    <xf numFmtId="41" fontId="3" fillId="0" borderId="0" xfId="0" applyFont="1" applyAlignment="1">
      <alignment/>
    </xf>
    <xf numFmtId="41" fontId="2" fillId="0" borderId="0" xfId="0" applyFont="1" applyAlignment="1">
      <alignment horizontal="right"/>
    </xf>
    <xf numFmtId="41" fontId="2" fillId="0" borderId="1" xfId="0" applyFont="1" applyBorder="1" applyAlignment="1">
      <alignment/>
    </xf>
    <xf numFmtId="41" fontId="2" fillId="0" borderId="2" xfId="0" applyFont="1" applyBorder="1" applyAlignment="1">
      <alignment/>
    </xf>
    <xf numFmtId="41" fontId="2" fillId="0" borderId="3" xfId="0" applyFont="1" applyBorder="1" applyAlignment="1">
      <alignment/>
    </xf>
    <xf numFmtId="41" fontId="2" fillId="0" borderId="0" xfId="0" applyFont="1" applyAlignment="1" quotePrefix="1">
      <alignment/>
    </xf>
    <xf numFmtId="41" fontId="2" fillId="0" borderId="0" xfId="0" applyFont="1" applyAlignment="1">
      <alignment horizontal="center"/>
    </xf>
    <xf numFmtId="41" fontId="2" fillId="0" borderId="0" xfId="0" applyFont="1" applyAlignment="1">
      <alignment horizontal="left"/>
    </xf>
    <xf numFmtId="41" fontId="1" fillId="0" borderId="0" xfId="0" applyFont="1" applyAlignment="1">
      <alignment horizontal="left"/>
    </xf>
    <xf numFmtId="41" fontId="1" fillId="0" borderId="0" xfId="0" applyFont="1" applyAlignment="1">
      <alignment horizontal="center"/>
    </xf>
    <xf numFmtId="41" fontId="1" fillId="0" borderId="0" xfId="0" applyFont="1" applyAlignment="1" quotePrefix="1">
      <alignment horizontal="left"/>
    </xf>
    <xf numFmtId="41" fontId="2" fillId="0" borderId="0" xfId="0" applyFont="1" applyBorder="1" applyAlignment="1">
      <alignment horizontal="right"/>
    </xf>
    <xf numFmtId="41" fontId="2" fillId="0" borderId="4" xfId="0" applyFont="1" applyBorder="1" applyAlignment="1">
      <alignment horizontal="center"/>
    </xf>
    <xf numFmtId="41" fontId="2" fillId="0" borderId="2" xfId="0" applyFont="1" applyBorder="1" applyAlignment="1">
      <alignment horizontal="center"/>
    </xf>
    <xf numFmtId="41" fontId="2" fillId="0" borderId="5" xfId="0" applyFont="1" applyBorder="1" applyAlignment="1">
      <alignment/>
    </xf>
    <xf numFmtId="41" fontId="2" fillId="0" borderId="6" xfId="0" applyFont="1" applyBorder="1" applyAlignment="1">
      <alignment/>
    </xf>
    <xf numFmtId="41" fontId="1" fillId="0" borderId="2" xfId="0" applyFont="1" applyBorder="1" applyAlignment="1">
      <alignment/>
    </xf>
    <xf numFmtId="41" fontId="2" fillId="0" borderId="0" xfId="0" applyFont="1" applyFill="1" applyAlignment="1">
      <alignment/>
    </xf>
    <xf numFmtId="41" fontId="1" fillId="0" borderId="0" xfId="0" applyFont="1" applyFill="1" applyAlignment="1">
      <alignment/>
    </xf>
    <xf numFmtId="41" fontId="4" fillId="0" borderId="0" xfId="0" applyFont="1" applyFill="1" applyAlignment="1">
      <alignment horizontal="center"/>
    </xf>
    <xf numFmtId="41" fontId="2" fillId="0" borderId="7" xfId="0" applyFont="1" applyBorder="1" applyAlignment="1">
      <alignment horizontal="right"/>
    </xf>
    <xf numFmtId="41" fontId="2" fillId="0" borderId="5" xfId="0" applyFont="1" applyBorder="1" applyAlignment="1">
      <alignment horizontal="right"/>
    </xf>
    <xf numFmtId="41" fontId="2" fillId="0" borderId="3" xfId="0" applyFont="1" applyBorder="1" applyAlignment="1">
      <alignment horizontal="right"/>
    </xf>
    <xf numFmtId="41" fontId="2" fillId="0" borderId="6" xfId="0" applyFont="1" applyBorder="1" applyAlignment="1">
      <alignment horizontal="right"/>
    </xf>
    <xf numFmtId="41" fontId="2" fillId="0" borderId="8" xfId="0" applyFont="1" applyBorder="1" applyAlignment="1">
      <alignment horizontal="right"/>
    </xf>
    <xf numFmtId="41" fontId="2" fillId="0" borderId="1" xfId="0" applyFont="1" applyBorder="1" applyAlignment="1">
      <alignment horizontal="center"/>
    </xf>
    <xf numFmtId="41" fontId="2" fillId="0" borderId="8" xfId="0" applyFont="1" applyBorder="1" applyAlignment="1">
      <alignment/>
    </xf>
    <xf numFmtId="41" fontId="2" fillId="0" borderId="9" xfId="0" applyFont="1" applyBorder="1" applyAlignment="1">
      <alignment horizontal="right"/>
    </xf>
    <xf numFmtId="41" fontId="1" fillId="0" borderId="10" xfId="0" applyFont="1" applyBorder="1" applyAlignment="1">
      <alignment/>
    </xf>
    <xf numFmtId="41" fontId="1" fillId="0" borderId="11" xfId="0" applyFont="1" applyBorder="1" applyAlignment="1">
      <alignment/>
    </xf>
    <xf numFmtId="41" fontId="1" fillId="0" borderId="0" xfId="0" applyFont="1" applyFill="1" applyAlignment="1">
      <alignment horizontal="center"/>
    </xf>
    <xf numFmtId="41" fontId="2" fillId="0" borderId="0" xfId="0" applyFont="1" applyBorder="1" applyAlignment="1" quotePrefix="1">
      <alignment/>
    </xf>
    <xf numFmtId="41" fontId="1" fillId="0" borderId="0" xfId="0" applyFont="1" applyAlignment="1">
      <alignment horizontal="centerContinuous"/>
    </xf>
    <xf numFmtId="41" fontId="2" fillId="0" borderId="8" xfId="0" applyFont="1" applyBorder="1" applyAlignment="1">
      <alignment horizontal="centerContinuous"/>
    </xf>
    <xf numFmtId="41" fontId="2" fillId="0" borderId="12" xfId="0" applyFont="1" applyBorder="1" applyAlignment="1">
      <alignment horizontal="centerContinuous"/>
    </xf>
    <xf numFmtId="41" fontId="1" fillId="0" borderId="0" xfId="0" applyFont="1" applyFill="1" applyAlignment="1">
      <alignment horizontal="centerContinuous"/>
    </xf>
    <xf numFmtId="41" fontId="2" fillId="0" borderId="0" xfId="0" applyFont="1" applyFill="1" applyAlignment="1" quotePrefix="1">
      <alignment/>
    </xf>
    <xf numFmtId="41" fontId="2" fillId="0" borderId="2" xfId="0" applyFont="1" applyFill="1" applyBorder="1" applyAlignment="1">
      <alignment horizontal="center"/>
    </xf>
    <xf numFmtId="41" fontId="2" fillId="0" borderId="2" xfId="0" applyFont="1" applyFill="1" applyBorder="1" applyAlignment="1">
      <alignment/>
    </xf>
    <xf numFmtId="41" fontId="2" fillId="0" borderId="3" xfId="0" applyFont="1" applyFill="1" applyBorder="1" applyAlignment="1">
      <alignment/>
    </xf>
    <xf numFmtId="180" fontId="2" fillId="0" borderId="9" xfId="0" applyNumberFormat="1" applyFont="1" applyFill="1" applyBorder="1" applyAlignment="1">
      <alignment/>
    </xf>
    <xf numFmtId="41" fontId="2" fillId="0" borderId="8" xfId="0" applyFont="1" applyFill="1" applyBorder="1" applyAlignment="1">
      <alignment horizontal="center"/>
    </xf>
    <xf numFmtId="41" fontId="2" fillId="0" borderId="8" xfId="0" applyFont="1" applyFill="1" applyBorder="1" applyAlignment="1">
      <alignment/>
    </xf>
    <xf numFmtId="41" fontId="2" fillId="0" borderId="1" xfId="0" applyFont="1" applyFill="1" applyBorder="1" applyAlignment="1">
      <alignment/>
    </xf>
    <xf numFmtId="180" fontId="2" fillId="0" borderId="3" xfId="0" applyNumberFormat="1" applyFont="1" applyFill="1" applyBorder="1" applyAlignment="1">
      <alignment/>
    </xf>
    <xf numFmtId="41" fontId="1" fillId="0" borderId="0" xfId="0" applyFont="1" applyFill="1" applyAlignment="1" quotePrefix="1">
      <alignment horizontal="left"/>
    </xf>
    <xf numFmtId="41" fontId="2" fillId="0" borderId="13" xfId="0" applyFont="1" applyFill="1" applyBorder="1" applyAlignment="1">
      <alignment/>
    </xf>
    <xf numFmtId="41" fontId="5" fillId="0" borderId="0" xfId="0" applyFont="1" applyFill="1" applyAlignment="1">
      <alignment/>
    </xf>
    <xf numFmtId="41" fontId="2" fillId="0" borderId="7" xfId="0" applyFont="1" applyFill="1" applyBorder="1" applyAlignment="1">
      <alignment/>
    </xf>
    <xf numFmtId="41" fontId="2" fillId="0" borderId="6" xfId="0" applyFont="1" applyFill="1" applyBorder="1" applyAlignment="1">
      <alignment/>
    </xf>
    <xf numFmtId="41" fontId="2" fillId="0" borderId="0" xfId="0" applyFont="1" applyFill="1" applyBorder="1" applyAlignment="1">
      <alignment/>
    </xf>
    <xf numFmtId="41" fontId="2" fillId="0" borderId="0" xfId="0" applyFont="1" applyFill="1" applyAlignment="1">
      <alignment horizontal="center"/>
    </xf>
    <xf numFmtId="41" fontId="2" fillId="0" borderId="8" xfId="0" applyFont="1" applyBorder="1" applyAlignment="1">
      <alignment horizontal="center"/>
    </xf>
    <xf numFmtId="41" fontId="2" fillId="0" borderId="14" xfId="0" applyFont="1" applyBorder="1" applyAlignment="1">
      <alignment/>
    </xf>
    <xf numFmtId="41" fontId="2" fillId="0" borderId="15" xfId="0" applyFont="1" applyBorder="1" applyAlignment="1">
      <alignment horizontal="center"/>
    </xf>
    <xf numFmtId="41" fontId="2" fillId="0" borderId="15" xfId="0" applyFont="1" applyBorder="1" applyAlignment="1">
      <alignment horizontal="right"/>
    </xf>
    <xf numFmtId="41" fontId="2" fillId="0" borderId="2" xfId="0" applyFont="1" applyBorder="1" applyAlignment="1">
      <alignment horizontal="right"/>
    </xf>
    <xf numFmtId="41" fontId="2" fillId="0" borderId="4" xfId="0" applyFont="1" applyFill="1" applyBorder="1" applyAlignment="1">
      <alignment/>
    </xf>
    <xf numFmtId="41" fontId="2" fillId="0" borderId="16" xfId="0" applyFont="1" applyFill="1" applyBorder="1" applyAlignment="1">
      <alignment/>
    </xf>
    <xf numFmtId="41" fontId="2" fillId="0" borderId="17" xfId="0" applyFont="1" applyFill="1" applyBorder="1" applyAlignment="1">
      <alignment/>
    </xf>
    <xf numFmtId="41" fontId="2" fillId="0" borderId="15" xfId="0" applyFont="1" applyFill="1" applyBorder="1" applyAlignment="1">
      <alignment/>
    </xf>
    <xf numFmtId="41" fontId="2" fillId="0" borderId="12" xfId="0" applyFont="1" applyBorder="1" applyAlignment="1">
      <alignment/>
    </xf>
    <xf numFmtId="41" fontId="2" fillId="0" borderId="3" xfId="0" applyFont="1" applyFill="1" applyBorder="1" applyAlignment="1">
      <alignment/>
    </xf>
    <xf numFmtId="41" fontId="2" fillId="0" borderId="9" xfId="0" applyFont="1" applyFill="1" applyBorder="1" applyAlignment="1">
      <alignment/>
    </xf>
    <xf numFmtId="41" fontId="2" fillId="0" borderId="18" xfId="0" applyFont="1" applyFill="1" applyBorder="1" applyAlignment="1">
      <alignment/>
    </xf>
    <xf numFmtId="41" fontId="2" fillId="0" borderId="5" xfId="0" applyFont="1" applyFill="1" applyBorder="1" applyAlignment="1">
      <alignment/>
    </xf>
    <xf numFmtId="41" fontId="2" fillId="0" borderId="12" xfId="0" applyFont="1" applyBorder="1" applyAlignment="1" quotePrefix="1">
      <alignment horizontal="right"/>
    </xf>
    <xf numFmtId="41" fontId="2" fillId="0" borderId="4" xfId="0" applyFont="1" applyBorder="1" applyAlignment="1">
      <alignment/>
    </xf>
    <xf numFmtId="41" fontId="2" fillId="0" borderId="4" xfId="0" applyFont="1" applyBorder="1" applyAlignment="1">
      <alignment horizontal="right"/>
    </xf>
    <xf numFmtId="41" fontId="2" fillId="0" borderId="9" xfId="0" applyFont="1" applyBorder="1" applyAlignment="1">
      <alignment/>
    </xf>
    <xf numFmtId="41" fontId="1" fillId="0" borderId="0" xfId="0" applyFont="1" applyBorder="1" applyAlignment="1">
      <alignment horizontal="left"/>
    </xf>
    <xf numFmtId="41" fontId="5" fillId="0" borderId="0" xfId="0" applyFont="1" applyBorder="1" applyAlignment="1">
      <alignment/>
    </xf>
    <xf numFmtId="41" fontId="2" fillId="0" borderId="19" xfId="0" applyFont="1" applyFill="1" applyBorder="1" applyAlignment="1">
      <alignment/>
    </xf>
    <xf numFmtId="41" fontId="2" fillId="0" borderId="20" xfId="0" applyFont="1" applyFill="1" applyBorder="1" applyAlignment="1">
      <alignment/>
    </xf>
    <xf numFmtId="41" fontId="2" fillId="0" borderId="0" xfId="0" applyFont="1" applyFill="1" applyAlignment="1">
      <alignment horizontal="left"/>
    </xf>
    <xf numFmtId="41" fontId="2" fillId="0" borderId="3" xfId="0" applyFont="1" applyFill="1" applyBorder="1" applyAlignment="1" quotePrefix="1">
      <alignment horizontal="center"/>
    </xf>
    <xf numFmtId="41" fontId="2" fillId="0" borderId="3" xfId="0" applyFont="1" applyFill="1" applyBorder="1" applyAlignment="1">
      <alignment horizontal="center"/>
    </xf>
    <xf numFmtId="41" fontId="2" fillId="0" borderId="17" xfId="0" applyFont="1" applyFill="1" applyBorder="1" applyAlignment="1" quotePrefix="1">
      <alignment horizontal="center"/>
    </xf>
    <xf numFmtId="41" fontId="2" fillId="0" borderId="0" xfId="0" applyFont="1" applyFill="1" applyAlignment="1">
      <alignment horizontal="right"/>
    </xf>
    <xf numFmtId="43" fontId="2" fillId="0" borderId="0" xfId="0" applyNumberFormat="1" applyFont="1" applyFill="1" applyAlignment="1">
      <alignment horizontal="right"/>
    </xf>
    <xf numFmtId="41" fontId="2" fillId="0" borderId="0" xfId="0" applyFont="1" applyFill="1" applyAlignment="1" quotePrefix="1">
      <alignment horizontal="left"/>
    </xf>
    <xf numFmtId="41" fontId="2" fillId="0" borderId="6" xfId="0" applyFont="1" applyFill="1" applyBorder="1" applyAlignment="1">
      <alignment horizontal="right"/>
    </xf>
    <xf numFmtId="41" fontId="2" fillId="0" borderId="7" xfId="0" applyFont="1" applyFill="1" applyBorder="1" applyAlignment="1">
      <alignment horizontal="right"/>
    </xf>
    <xf numFmtId="41" fontId="2" fillId="0" borderId="0" xfId="0" applyFont="1" applyFill="1" applyBorder="1" applyAlignment="1">
      <alignment horizontal="right"/>
    </xf>
    <xf numFmtId="41" fontId="2" fillId="0" borderId="1" xfId="0" applyFont="1" applyFill="1" applyBorder="1" applyAlignment="1">
      <alignment horizontal="right"/>
    </xf>
    <xf numFmtId="41" fontId="2" fillId="0" borderId="3" xfId="0" applyFont="1" applyFill="1" applyBorder="1" applyAlignment="1">
      <alignment horizontal="right"/>
    </xf>
    <xf numFmtId="41" fontId="2" fillId="0" borderId="5" xfId="0" applyFont="1" applyFill="1" applyBorder="1" applyAlignment="1">
      <alignment horizontal="right"/>
    </xf>
    <xf numFmtId="41" fontId="2" fillId="0" borderId="21" xfId="0" applyFont="1" applyFill="1" applyBorder="1" applyAlignment="1">
      <alignment horizontal="right"/>
    </xf>
    <xf numFmtId="41" fontId="1" fillId="0" borderId="0" xfId="0" applyFont="1" applyFill="1" applyAlignment="1">
      <alignment horizontal="right"/>
    </xf>
    <xf numFmtId="15" fontId="1" fillId="0" borderId="0" xfId="0" applyNumberFormat="1" applyFont="1" applyFill="1" applyBorder="1" applyAlignment="1" quotePrefix="1">
      <alignment/>
    </xf>
    <xf numFmtId="15" fontId="1" fillId="0" borderId="0" xfId="0" applyNumberFormat="1" applyFont="1" applyFill="1" applyAlignment="1" quotePrefix="1">
      <alignment horizontal="right"/>
    </xf>
    <xf numFmtId="15" fontId="2" fillId="0" borderId="0" xfId="0" applyNumberFormat="1" applyFont="1" applyFill="1" applyAlignment="1">
      <alignment horizontal="right"/>
    </xf>
    <xf numFmtId="15" fontId="2" fillId="0" borderId="0" xfId="0" applyNumberFormat="1" applyFont="1" applyFill="1" applyBorder="1" applyAlignment="1">
      <alignment horizontal="right"/>
    </xf>
    <xf numFmtId="41" fontId="2" fillId="0" borderId="0" xfId="0" applyFont="1" applyFill="1" applyAlignment="1" quotePrefix="1">
      <alignment horizontal="right"/>
    </xf>
    <xf numFmtId="15" fontId="2" fillId="0" borderId="0" xfId="0" applyNumberFormat="1" applyFont="1" applyFill="1" applyBorder="1" applyAlignment="1" quotePrefix="1">
      <alignment horizontal="right"/>
    </xf>
    <xf numFmtId="15" fontId="2" fillId="0" borderId="0" xfId="0" applyNumberFormat="1" applyFont="1" applyFill="1" applyAlignment="1" quotePrefix="1">
      <alignment horizontal="right"/>
    </xf>
    <xf numFmtId="41" fontId="1" fillId="0" borderId="0" xfId="0" applyFont="1" applyFill="1" applyBorder="1" applyAlignment="1">
      <alignment horizontal="center"/>
    </xf>
    <xf numFmtId="41" fontId="1" fillId="0" borderId="0" xfId="0" applyFont="1" applyFill="1" applyBorder="1" applyAlignment="1">
      <alignment/>
    </xf>
    <xf numFmtId="172" fontId="2" fillId="0" borderId="0" xfId="0" applyNumberFormat="1" applyFont="1" applyAlignment="1">
      <alignment horizontal="right"/>
    </xf>
    <xf numFmtId="41" fontId="2" fillId="0" borderId="0" xfId="0" applyFont="1" applyAlignment="1" applyProtection="1">
      <alignment horizontal="left"/>
      <protection/>
    </xf>
    <xf numFmtId="41" fontId="1" fillId="0" borderId="0" xfId="0" applyFont="1" applyAlignment="1" applyProtection="1" quotePrefix="1">
      <alignment horizontal="left"/>
      <protection/>
    </xf>
    <xf numFmtId="41" fontId="1" fillId="0" borderId="0" xfId="0" applyFont="1" applyAlignment="1" applyProtection="1">
      <alignment horizontal="left"/>
      <protection/>
    </xf>
    <xf numFmtId="171" fontId="2" fillId="0" borderId="0" xfId="0" applyNumberFormat="1" applyFont="1" applyAlignment="1">
      <alignment/>
    </xf>
    <xf numFmtId="178" fontId="2" fillId="0" borderId="0" xfId="0" applyNumberFormat="1" applyFont="1" applyAlignment="1">
      <alignment/>
    </xf>
    <xf numFmtId="172" fontId="2" fillId="0" borderId="0" xfId="0" applyNumberFormat="1" applyFont="1" applyAlignment="1">
      <alignment/>
    </xf>
    <xf numFmtId="172" fontId="2" fillId="0" borderId="0" xfId="15" applyNumberFormat="1" applyFont="1" applyAlignment="1">
      <alignment/>
    </xf>
    <xf numFmtId="172" fontId="1" fillId="0" borderId="0" xfId="0" applyNumberFormat="1" applyFont="1" applyAlignment="1" applyProtection="1">
      <alignment horizontal="right"/>
      <protection/>
    </xf>
    <xf numFmtId="37" fontId="1" fillId="0" borderId="0" xfId="0" applyNumberFormat="1" applyFont="1" applyBorder="1" applyAlignment="1" applyProtection="1">
      <alignment horizontal="right"/>
      <protection/>
    </xf>
    <xf numFmtId="37" fontId="1" fillId="0" borderId="0" xfId="0" applyNumberFormat="1" applyFont="1" applyAlignment="1" applyProtection="1">
      <alignment horizontal="right"/>
      <protection/>
    </xf>
    <xf numFmtId="41" fontId="2" fillId="0" borderId="0" xfId="0" applyFont="1" applyAlignment="1">
      <alignment/>
    </xf>
    <xf numFmtId="172" fontId="1" fillId="0" borderId="0" xfId="0" applyNumberFormat="1" applyFont="1" applyBorder="1" applyAlignment="1" applyProtection="1">
      <alignment horizontal="right"/>
      <protection/>
    </xf>
    <xf numFmtId="184" fontId="1" fillId="0" borderId="0" xfId="0" applyNumberFormat="1" applyFont="1" applyFill="1" applyAlignment="1">
      <alignment/>
    </xf>
    <xf numFmtId="176" fontId="1" fillId="0" borderId="0" xfId="0" applyNumberFormat="1" applyFont="1" applyBorder="1" applyAlignment="1" applyProtection="1">
      <alignment horizontal="right"/>
      <protection/>
    </xf>
    <xf numFmtId="184" fontId="1" fillId="0" borderId="0" xfId="0" applyNumberFormat="1" applyFont="1" applyFill="1" applyBorder="1" applyAlignment="1">
      <alignment/>
    </xf>
    <xf numFmtId="172" fontId="1" fillId="0" borderId="20" xfId="0" applyNumberFormat="1" applyFont="1" applyBorder="1" applyAlignment="1" applyProtection="1">
      <alignment horizontal="right"/>
      <protection/>
    </xf>
    <xf numFmtId="172" fontId="2" fillId="0" borderId="0" xfId="0" applyNumberFormat="1" applyFont="1" applyBorder="1" applyAlignment="1">
      <alignment horizontal="right"/>
    </xf>
    <xf numFmtId="41" fontId="1" fillId="0" borderId="7" xfId="0" applyFont="1" applyBorder="1" applyAlignment="1">
      <alignment/>
    </xf>
    <xf numFmtId="172" fontId="1" fillId="0" borderId="7" xfId="0" applyNumberFormat="1" applyFont="1" applyBorder="1" applyAlignment="1" applyProtection="1">
      <alignment horizontal="right"/>
      <protection/>
    </xf>
    <xf numFmtId="41" fontId="2" fillId="0" borderId="0" xfId="0" applyFont="1" applyAlignment="1" applyProtection="1">
      <alignment horizontal="center"/>
      <protection/>
    </xf>
    <xf numFmtId="41" fontId="2" fillId="0" borderId="7" xfId="0" applyFont="1" applyBorder="1" applyAlignment="1">
      <alignment/>
    </xf>
    <xf numFmtId="172" fontId="2" fillId="0" borderId="7" xfId="0" applyNumberFormat="1" applyFont="1" applyBorder="1" applyAlignment="1">
      <alignment horizontal="right"/>
    </xf>
    <xf numFmtId="41" fontId="2" fillId="0" borderId="0" xfId="0" applyFont="1" applyAlignment="1">
      <alignment vertical="center"/>
    </xf>
    <xf numFmtId="41" fontId="2" fillId="0" borderId="0" xfId="0" applyFont="1" applyBorder="1" applyAlignment="1">
      <alignment vertical="center"/>
    </xf>
    <xf numFmtId="172" fontId="2" fillId="0" borderId="0" xfId="0" applyNumberFormat="1" applyFont="1" applyBorder="1" applyAlignment="1" applyProtection="1">
      <alignment horizontal="right" vertical="center"/>
      <protection/>
    </xf>
    <xf numFmtId="172" fontId="2" fillId="0" borderId="0" xfId="0" applyNumberFormat="1" applyFont="1" applyBorder="1" applyAlignment="1">
      <alignment horizontal="right" vertical="center"/>
    </xf>
    <xf numFmtId="41" fontId="2" fillId="0" borderId="0" xfId="0" applyFont="1" applyAlignment="1" applyProtection="1">
      <alignment horizontal="left" vertical="center"/>
      <protection/>
    </xf>
    <xf numFmtId="41" fontId="2" fillId="0" borderId="0" xfId="0" applyFont="1" applyAlignment="1" applyProtection="1">
      <alignment horizontal="center" vertical="center"/>
      <protection/>
    </xf>
    <xf numFmtId="172" fontId="2" fillId="0" borderId="0" xfId="0" applyNumberFormat="1" applyFont="1" applyBorder="1" applyAlignment="1" applyProtection="1">
      <alignment horizontal="right"/>
      <protection/>
    </xf>
    <xf numFmtId="172" fontId="2" fillId="0" borderId="7" xfId="0" applyNumberFormat="1" applyFont="1" applyBorder="1" applyAlignment="1" applyProtection="1">
      <alignment horizontal="right"/>
      <protection/>
    </xf>
    <xf numFmtId="41" fontId="6" fillId="0" borderId="0" xfId="0" applyFont="1" applyAlignment="1">
      <alignment/>
    </xf>
    <xf numFmtId="41" fontId="2" fillId="0" borderId="13" xfId="0" applyFont="1" applyBorder="1" applyAlignment="1">
      <alignment/>
    </xf>
    <xf numFmtId="172" fontId="2" fillId="0" borderId="13" xfId="0" applyNumberFormat="1" applyFont="1" applyBorder="1" applyAlignment="1" applyProtection="1">
      <alignment horizontal="right"/>
      <protection/>
    </xf>
    <xf numFmtId="172" fontId="2" fillId="0" borderId="0" xfId="0" applyNumberFormat="1" applyFont="1" applyBorder="1" applyAlignment="1" applyProtection="1" quotePrefix="1">
      <alignment horizontal="right"/>
      <protection/>
    </xf>
    <xf numFmtId="41" fontId="1" fillId="0" borderId="0" xfId="0" applyFont="1" applyBorder="1" applyAlignment="1">
      <alignment horizontal="center"/>
    </xf>
    <xf numFmtId="41" fontId="7" fillId="0" borderId="0" xfId="0" applyFont="1" applyAlignment="1">
      <alignment/>
    </xf>
    <xf numFmtId="15" fontId="1" fillId="0" borderId="0" xfId="0" applyNumberFormat="1" applyFont="1" applyFill="1" applyAlignment="1">
      <alignment horizontal="left"/>
    </xf>
    <xf numFmtId="41" fontId="2" fillId="0" borderId="13" xfId="0" applyFont="1" applyBorder="1" applyAlignment="1">
      <alignment horizontal="right"/>
    </xf>
    <xf numFmtId="41" fontId="2" fillId="0" borderId="0" xfId="0" applyFont="1" applyAlignment="1" quotePrefix="1">
      <alignment horizontal="right"/>
    </xf>
    <xf numFmtId="41" fontId="2" fillId="0" borderId="19" xfId="0" applyFont="1" applyBorder="1" applyAlignment="1">
      <alignment/>
    </xf>
    <xf numFmtId="41" fontId="2" fillId="0" borderId="0" xfId="0" applyFont="1" applyAlignment="1" quotePrefix="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21</xdr:row>
      <xdr:rowOff>9525</xdr:rowOff>
    </xdr:from>
    <xdr:to>
      <xdr:col>4</xdr:col>
      <xdr:colOff>228600</xdr:colOff>
      <xdr:row>26</xdr:row>
      <xdr:rowOff>0</xdr:rowOff>
    </xdr:to>
    <xdr:sp>
      <xdr:nvSpPr>
        <xdr:cNvPr id="1" name="TextBox 1"/>
        <xdr:cNvSpPr txBox="1">
          <a:spLocks noChangeArrowheads="1"/>
        </xdr:cNvSpPr>
      </xdr:nvSpPr>
      <xdr:spPr>
        <a:xfrm>
          <a:off x="600075" y="4019550"/>
          <a:ext cx="2352675" cy="990600"/>
        </a:xfrm>
        <a:prstGeom prst="rect">
          <a:avLst/>
        </a:prstGeom>
        <a:solidFill>
          <a:srgbClr val="FFFFFF"/>
        </a:solidFill>
        <a:ln w="9525" cmpd="sng">
          <a:noFill/>
        </a:ln>
      </xdr:spPr>
      <xdr:txBody>
        <a:bodyPr vertOverflow="clip" wrap="square"/>
        <a:p>
          <a:pPr algn="just">
            <a:defRPr/>
          </a:pPr>
          <a:r>
            <a:rPr lang="en-US" cap="none" sz="1200" b="0" i="0" u="none" baseline="0"/>
            <a:t>Profit/(Loss) before finance cost, depreciation and amortisation, exceptional items, income tax, minority interest and extraordinary items</a:t>
          </a:r>
        </a:p>
      </xdr:txBody>
    </xdr:sp>
    <xdr:clientData/>
  </xdr:twoCellAnchor>
  <xdr:twoCellAnchor>
    <xdr:from>
      <xdr:col>2</xdr:col>
      <xdr:colOff>47625</xdr:colOff>
      <xdr:row>29</xdr:row>
      <xdr:rowOff>28575</xdr:rowOff>
    </xdr:from>
    <xdr:to>
      <xdr:col>5</xdr:col>
      <xdr:colOff>0</xdr:colOff>
      <xdr:row>31</xdr:row>
      <xdr:rowOff>190500</xdr:rowOff>
    </xdr:to>
    <xdr:sp>
      <xdr:nvSpPr>
        <xdr:cNvPr id="2" name="TextBox 2"/>
        <xdr:cNvSpPr txBox="1">
          <a:spLocks noChangeArrowheads="1"/>
        </xdr:cNvSpPr>
      </xdr:nvSpPr>
      <xdr:spPr>
        <a:xfrm>
          <a:off x="619125" y="5638800"/>
          <a:ext cx="2333625" cy="561975"/>
        </a:xfrm>
        <a:prstGeom prst="rect">
          <a:avLst/>
        </a:prstGeom>
        <a:solidFill>
          <a:srgbClr val="FFFFFF"/>
        </a:solidFill>
        <a:ln w="9525" cmpd="sng">
          <a:noFill/>
        </a:ln>
      </xdr:spPr>
      <xdr:txBody>
        <a:bodyPr vertOverflow="clip" wrap="square"/>
        <a:p>
          <a:pPr algn="just">
            <a:defRPr/>
          </a:pPr>
          <a:r>
            <a:rPr lang="en-US" cap="none" sz="1200" b="0" i="0" u="none" baseline="0"/>
            <a:t>Profit/(Loss) before income tax, minority interests and extraordinary items
</a:t>
          </a:r>
        </a:p>
      </xdr:txBody>
    </xdr:sp>
    <xdr:clientData/>
  </xdr:twoCellAnchor>
  <xdr:twoCellAnchor>
    <xdr:from>
      <xdr:col>2</xdr:col>
      <xdr:colOff>38100</xdr:colOff>
      <xdr:row>36</xdr:row>
      <xdr:rowOff>47625</xdr:rowOff>
    </xdr:from>
    <xdr:to>
      <xdr:col>5</xdr:col>
      <xdr:colOff>0</xdr:colOff>
      <xdr:row>41</xdr:row>
      <xdr:rowOff>66675</xdr:rowOff>
    </xdr:to>
    <xdr:sp>
      <xdr:nvSpPr>
        <xdr:cNvPr id="3" name="TextBox 3"/>
        <xdr:cNvSpPr txBox="1">
          <a:spLocks noChangeArrowheads="1"/>
        </xdr:cNvSpPr>
      </xdr:nvSpPr>
      <xdr:spPr>
        <a:xfrm>
          <a:off x="609600" y="7058025"/>
          <a:ext cx="2343150" cy="1019175"/>
        </a:xfrm>
        <a:prstGeom prst="rect">
          <a:avLst/>
        </a:prstGeom>
        <a:solidFill>
          <a:srgbClr val="FFFFFF"/>
        </a:solidFill>
        <a:ln w="9525" cmpd="sng">
          <a:noFill/>
        </a:ln>
      </xdr:spPr>
      <xdr:txBody>
        <a:bodyPr vertOverflow="clip" wrap="square"/>
        <a:p>
          <a:pPr algn="just">
            <a:defRPr/>
          </a:pPr>
          <a:r>
            <a:rPr lang="en-US" cap="none" sz="1200" b="0" i="0" u="none" baseline="0"/>
            <a:t>Profit/(Loss) before income tax, minority interests and extraordinary items after share of profit and losses of associated companies and joint ventures
</a:t>
          </a:r>
        </a:p>
      </xdr:txBody>
    </xdr:sp>
    <xdr:clientData/>
  </xdr:twoCellAnchor>
  <xdr:twoCellAnchor>
    <xdr:from>
      <xdr:col>3</xdr:col>
      <xdr:colOff>47625</xdr:colOff>
      <xdr:row>42</xdr:row>
      <xdr:rowOff>0</xdr:rowOff>
    </xdr:from>
    <xdr:to>
      <xdr:col>5</xdr:col>
      <xdr:colOff>0</xdr:colOff>
      <xdr:row>44</xdr:row>
      <xdr:rowOff>180975</xdr:rowOff>
    </xdr:to>
    <xdr:sp>
      <xdr:nvSpPr>
        <xdr:cNvPr id="4" name="TextBox 4"/>
        <xdr:cNvSpPr txBox="1">
          <a:spLocks noChangeArrowheads="1"/>
        </xdr:cNvSpPr>
      </xdr:nvSpPr>
      <xdr:spPr>
        <a:xfrm>
          <a:off x="933450" y="8210550"/>
          <a:ext cx="2019300" cy="581025"/>
        </a:xfrm>
        <a:prstGeom prst="rect">
          <a:avLst/>
        </a:prstGeom>
        <a:solidFill>
          <a:srgbClr val="FFFFFF"/>
        </a:solidFill>
        <a:ln w="9525" cmpd="sng">
          <a:noFill/>
        </a:ln>
      </xdr:spPr>
      <xdr:txBody>
        <a:bodyPr vertOverflow="clip" wrap="square"/>
        <a:p>
          <a:pPr algn="just">
            <a:defRPr/>
          </a:pPr>
          <a:r>
            <a:rPr lang="en-US" cap="none" sz="1200" b="0" i="0" u="none" baseline="0"/>
            <a:t>Profit/(Loss) after income tax before deducting minority interest</a:t>
          </a:r>
        </a:p>
      </xdr:txBody>
    </xdr:sp>
    <xdr:clientData/>
  </xdr:twoCellAnchor>
  <xdr:twoCellAnchor>
    <xdr:from>
      <xdr:col>2</xdr:col>
      <xdr:colOff>9525</xdr:colOff>
      <xdr:row>47</xdr:row>
      <xdr:rowOff>0</xdr:rowOff>
    </xdr:from>
    <xdr:to>
      <xdr:col>5</xdr:col>
      <xdr:colOff>0</xdr:colOff>
      <xdr:row>50</xdr:row>
      <xdr:rowOff>9525</xdr:rowOff>
    </xdr:to>
    <xdr:sp>
      <xdr:nvSpPr>
        <xdr:cNvPr id="5" name="TextBox 5"/>
        <xdr:cNvSpPr txBox="1">
          <a:spLocks noChangeArrowheads="1"/>
        </xdr:cNvSpPr>
      </xdr:nvSpPr>
      <xdr:spPr>
        <a:xfrm>
          <a:off x="581025" y="9210675"/>
          <a:ext cx="2371725" cy="609600"/>
        </a:xfrm>
        <a:prstGeom prst="rect">
          <a:avLst/>
        </a:prstGeom>
        <a:solidFill>
          <a:srgbClr val="FFFFFF"/>
        </a:solidFill>
        <a:ln w="9525" cmpd="sng">
          <a:noFill/>
        </a:ln>
      </xdr:spPr>
      <xdr:txBody>
        <a:bodyPr vertOverflow="clip" wrap="square"/>
        <a:p>
          <a:pPr algn="just">
            <a:defRPr/>
          </a:pPr>
          <a:r>
            <a:rPr lang="en-US" cap="none" sz="1200" b="0" i="0" u="none" baseline="0"/>
            <a:t>Net profit/(loss) from ordinary activities attributable to members of the company</a:t>
          </a:r>
        </a:p>
      </xdr:txBody>
    </xdr:sp>
    <xdr:clientData/>
  </xdr:twoCellAnchor>
  <xdr:twoCellAnchor>
    <xdr:from>
      <xdr:col>2</xdr:col>
      <xdr:colOff>28575</xdr:colOff>
      <xdr:row>54</xdr:row>
      <xdr:rowOff>9525</xdr:rowOff>
    </xdr:from>
    <xdr:to>
      <xdr:col>4</xdr:col>
      <xdr:colOff>228600</xdr:colOff>
      <xdr:row>56</xdr:row>
      <xdr:rowOff>28575</xdr:rowOff>
    </xdr:to>
    <xdr:sp>
      <xdr:nvSpPr>
        <xdr:cNvPr id="6" name="TextBox 6"/>
        <xdr:cNvSpPr txBox="1">
          <a:spLocks noChangeArrowheads="1"/>
        </xdr:cNvSpPr>
      </xdr:nvSpPr>
      <xdr:spPr>
        <a:xfrm>
          <a:off x="600075" y="10620375"/>
          <a:ext cx="2352675" cy="428625"/>
        </a:xfrm>
        <a:prstGeom prst="rect">
          <a:avLst/>
        </a:prstGeom>
        <a:solidFill>
          <a:srgbClr val="FFFFFF"/>
        </a:solidFill>
        <a:ln w="9525" cmpd="sng">
          <a:noFill/>
        </a:ln>
      </xdr:spPr>
      <xdr:txBody>
        <a:bodyPr vertOverflow="clip" wrap="square"/>
        <a:p>
          <a:pPr algn="just">
            <a:defRPr/>
          </a:pPr>
          <a:r>
            <a:rPr lang="en-US" cap="none" sz="1200" b="0" i="0" u="none" baseline="0"/>
            <a:t>Net loss attributable to members of the company</a:t>
          </a:r>
        </a:p>
      </xdr:txBody>
    </xdr:sp>
    <xdr:clientData/>
  </xdr:twoCellAnchor>
  <xdr:twoCellAnchor>
    <xdr:from>
      <xdr:col>1</xdr:col>
      <xdr:colOff>38100</xdr:colOff>
      <xdr:row>57</xdr:row>
      <xdr:rowOff>9525</xdr:rowOff>
    </xdr:from>
    <xdr:to>
      <xdr:col>5</xdr:col>
      <xdr:colOff>0</xdr:colOff>
      <xdr:row>60</xdr:row>
      <xdr:rowOff>28575</xdr:rowOff>
    </xdr:to>
    <xdr:sp>
      <xdr:nvSpPr>
        <xdr:cNvPr id="7" name="TextBox 7"/>
        <xdr:cNvSpPr txBox="1">
          <a:spLocks noChangeArrowheads="1"/>
        </xdr:cNvSpPr>
      </xdr:nvSpPr>
      <xdr:spPr>
        <a:xfrm>
          <a:off x="295275" y="11239500"/>
          <a:ext cx="2657475" cy="619125"/>
        </a:xfrm>
        <a:prstGeom prst="rect">
          <a:avLst/>
        </a:prstGeom>
        <a:solidFill>
          <a:srgbClr val="FFFFFF"/>
        </a:solidFill>
        <a:ln w="9525" cmpd="sng">
          <a:noFill/>
        </a:ln>
      </xdr:spPr>
      <xdr:txBody>
        <a:bodyPr vertOverflow="clip" wrap="square"/>
        <a:p>
          <a:pPr algn="just">
            <a:defRPr/>
          </a:pPr>
          <a:r>
            <a:rPr lang="en-US" cap="none" sz="1200" b="0" i="0" u="none" baseline="0"/>
            <a:t>Earnings per share based on 2 (m) above after deducting any provision for preference dividends if any:-</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12</xdr:row>
      <xdr:rowOff>19050</xdr:rowOff>
    </xdr:from>
    <xdr:to>
      <xdr:col>9</xdr:col>
      <xdr:colOff>838200</xdr:colOff>
      <xdr:row>15</xdr:row>
      <xdr:rowOff>95250</xdr:rowOff>
    </xdr:to>
    <xdr:sp>
      <xdr:nvSpPr>
        <xdr:cNvPr id="1" name="Text 1"/>
        <xdr:cNvSpPr txBox="1">
          <a:spLocks noChangeArrowheads="1"/>
        </xdr:cNvSpPr>
      </xdr:nvSpPr>
      <xdr:spPr>
        <a:xfrm>
          <a:off x="466725" y="2419350"/>
          <a:ext cx="5895975" cy="676275"/>
        </a:xfrm>
        <a:prstGeom prst="rect">
          <a:avLst/>
        </a:prstGeom>
        <a:solidFill>
          <a:srgbClr val="FFFFFF"/>
        </a:solidFill>
        <a:ln w="9525" cmpd="sng">
          <a:noFill/>
        </a:ln>
      </xdr:spPr>
      <xdr:txBody>
        <a:bodyPr vertOverflow="clip" wrap="square"/>
        <a:p>
          <a:pPr algn="just">
            <a:defRPr/>
          </a:pPr>
          <a:r>
            <a:rPr lang="en-US" cap="none" sz="1200" b="0" i="0" u="none" baseline="0"/>
            <a:t>There have been no significant changes in the accounting policies and methods of computation for the current quarter result as compared with the policies adopted for financial year ended 31st December 2000.</a:t>
          </a:r>
        </a:p>
      </xdr:txBody>
    </xdr:sp>
    <xdr:clientData/>
  </xdr:twoCellAnchor>
  <xdr:twoCellAnchor>
    <xdr:from>
      <xdr:col>1</xdr:col>
      <xdr:colOff>28575</xdr:colOff>
      <xdr:row>17</xdr:row>
      <xdr:rowOff>38100</xdr:rowOff>
    </xdr:from>
    <xdr:to>
      <xdr:col>9</xdr:col>
      <xdr:colOff>876300</xdr:colOff>
      <xdr:row>18</xdr:row>
      <xdr:rowOff>123825</xdr:rowOff>
    </xdr:to>
    <xdr:sp>
      <xdr:nvSpPr>
        <xdr:cNvPr id="2" name="Text 5"/>
        <xdr:cNvSpPr txBox="1">
          <a:spLocks noChangeArrowheads="1"/>
        </xdr:cNvSpPr>
      </xdr:nvSpPr>
      <xdr:spPr>
        <a:xfrm>
          <a:off x="466725" y="3438525"/>
          <a:ext cx="5934075" cy="285750"/>
        </a:xfrm>
        <a:prstGeom prst="rect">
          <a:avLst/>
        </a:prstGeom>
        <a:solidFill>
          <a:srgbClr val="FFFFFF"/>
        </a:solidFill>
        <a:ln w="9525" cmpd="sng">
          <a:noFill/>
        </a:ln>
      </xdr:spPr>
      <xdr:txBody>
        <a:bodyPr vertOverflow="clip" wrap="square"/>
        <a:p>
          <a:pPr algn="just">
            <a:defRPr/>
          </a:pPr>
          <a:r>
            <a:rPr lang="en-US" cap="none" sz="1200" b="0" i="0" u="none" baseline="0"/>
            <a:t>There is no material exceptional item for the period under review.</a:t>
          </a:r>
        </a:p>
      </xdr:txBody>
    </xdr:sp>
    <xdr:clientData/>
  </xdr:twoCellAnchor>
  <xdr:twoCellAnchor>
    <xdr:from>
      <xdr:col>1</xdr:col>
      <xdr:colOff>28575</xdr:colOff>
      <xdr:row>20</xdr:row>
      <xdr:rowOff>0</xdr:rowOff>
    </xdr:from>
    <xdr:to>
      <xdr:col>9</xdr:col>
      <xdr:colOff>790575</xdr:colOff>
      <xdr:row>22</xdr:row>
      <xdr:rowOff>0</xdr:rowOff>
    </xdr:to>
    <xdr:sp>
      <xdr:nvSpPr>
        <xdr:cNvPr id="3" name="Text 6"/>
        <xdr:cNvSpPr txBox="1">
          <a:spLocks noChangeArrowheads="1"/>
        </xdr:cNvSpPr>
      </xdr:nvSpPr>
      <xdr:spPr>
        <a:xfrm>
          <a:off x="466725" y="4000500"/>
          <a:ext cx="5848350" cy="400050"/>
        </a:xfrm>
        <a:prstGeom prst="rect">
          <a:avLst/>
        </a:prstGeom>
        <a:solidFill>
          <a:srgbClr val="FFFFFF"/>
        </a:solidFill>
        <a:ln w="9525" cmpd="sng">
          <a:noFill/>
        </a:ln>
      </xdr:spPr>
      <xdr:txBody>
        <a:bodyPr vertOverflow="clip" wrap="square"/>
        <a:p>
          <a:pPr algn="l">
            <a:defRPr/>
          </a:pPr>
          <a:r>
            <a:rPr lang="en-US" cap="none" sz="1200" b="0" i="0" u="none" baseline="0"/>
            <a:t>There were no extraordinary item for the period under review.</a:t>
          </a:r>
        </a:p>
      </xdr:txBody>
    </xdr:sp>
    <xdr:clientData/>
  </xdr:twoCellAnchor>
  <xdr:twoCellAnchor>
    <xdr:from>
      <xdr:col>1</xdr:col>
      <xdr:colOff>28575</xdr:colOff>
      <xdr:row>35</xdr:row>
      <xdr:rowOff>0</xdr:rowOff>
    </xdr:from>
    <xdr:to>
      <xdr:col>9</xdr:col>
      <xdr:colOff>666750</xdr:colOff>
      <xdr:row>35</xdr:row>
      <xdr:rowOff>0</xdr:rowOff>
    </xdr:to>
    <xdr:sp>
      <xdr:nvSpPr>
        <xdr:cNvPr id="4" name="Text 7"/>
        <xdr:cNvSpPr txBox="1">
          <a:spLocks noChangeArrowheads="1"/>
        </xdr:cNvSpPr>
      </xdr:nvSpPr>
      <xdr:spPr>
        <a:xfrm>
          <a:off x="466725" y="7000875"/>
          <a:ext cx="5724525" cy="0"/>
        </a:xfrm>
        <a:prstGeom prst="rect">
          <a:avLst/>
        </a:prstGeom>
        <a:solidFill>
          <a:srgbClr val="FFFFFF"/>
        </a:solidFill>
        <a:ln w="9525" cmpd="sng">
          <a:noFill/>
        </a:ln>
      </xdr:spPr>
      <xdr:txBody>
        <a:bodyPr vertOverflow="clip" wrap="square"/>
        <a:p>
          <a:pPr algn="just">
            <a:defRPr/>
          </a:pPr>
          <a:r>
            <a:rPr lang="en-US" cap="none" sz="1200" b="0" i="0" u="none" baseline="0"/>
            <a:t>There is no significant changes in the pre-acquisition profit for the quarter under review .</a:t>
          </a:r>
        </a:p>
      </xdr:txBody>
    </xdr:sp>
    <xdr:clientData/>
  </xdr:twoCellAnchor>
  <xdr:twoCellAnchor>
    <xdr:from>
      <xdr:col>1</xdr:col>
      <xdr:colOff>28575</xdr:colOff>
      <xdr:row>64</xdr:row>
      <xdr:rowOff>47625</xdr:rowOff>
    </xdr:from>
    <xdr:to>
      <xdr:col>9</xdr:col>
      <xdr:colOff>838200</xdr:colOff>
      <xdr:row>82</xdr:row>
      <xdr:rowOff>85725</xdr:rowOff>
    </xdr:to>
    <xdr:sp>
      <xdr:nvSpPr>
        <xdr:cNvPr id="5" name="Text 10"/>
        <xdr:cNvSpPr txBox="1">
          <a:spLocks noChangeArrowheads="1"/>
        </xdr:cNvSpPr>
      </xdr:nvSpPr>
      <xdr:spPr>
        <a:xfrm>
          <a:off x="466725" y="12849225"/>
          <a:ext cx="5895975" cy="3638550"/>
        </a:xfrm>
        <a:prstGeom prst="rect">
          <a:avLst/>
        </a:prstGeom>
        <a:solidFill>
          <a:srgbClr val="FFFFFF"/>
        </a:solidFill>
        <a:ln w="9525" cmpd="sng">
          <a:noFill/>
        </a:ln>
      </xdr:spPr>
      <xdr:txBody>
        <a:bodyPr vertOverflow="clip" wrap="square"/>
        <a:p>
          <a:pPr algn="just">
            <a:defRPr/>
          </a:pPr>
          <a:r>
            <a:rPr lang="en-US" cap="none" sz="1200" b="0" i="0" u="none" baseline="0"/>
            <a:t>On 30 May 2001, the Group has acquired 2 dormant companies, Muhibbah-LTAT JV Sdn.Bhd. ("M-LTAT") and Konsortium Muhibbah Eng-LTAT Sdn.Bhd. ("KME-LTAT"). These companies have a 2 ordinary shares of RM1.00 each. Subsequent to the acquisition, Muhibbah has further subscribed for 50,998 new ordinary shares of RM1.00 each in each of these Companies. As a result, Muhibbah's interest in these 2 subsidiaries is at 51% each. The investment in the 2 new subsidiaries is a result of the collaboration with Lembaga Tabung Angkatan Tentera.  M-LTAT and KME-LTAT will undertake the construction works at Sapangar Bay and Mersing Camp respectively.
On 2 May 2001, the Group's interest in one of its subsidiary, Solid Reserves Sdn.Bhd. has increased from 84.2% to a 100% owned subsidiary at no cost.
Following the disposal of its land and factory, an overseas subsidiary principally engaged in blasting and coating of steel has ceased its operation during the 2nd quarter of the year. The company is currently dormant.
The Group's interest in Favello Favco (USA) Inc. has increased from 90% to 100% for a consideration of RM1.1 million in the 3rd quarter of the year.</a:t>
          </a:r>
        </a:p>
      </xdr:txBody>
    </xdr:sp>
    <xdr:clientData/>
  </xdr:twoCellAnchor>
  <xdr:twoCellAnchor>
    <xdr:from>
      <xdr:col>1</xdr:col>
      <xdr:colOff>9525</xdr:colOff>
      <xdr:row>85</xdr:row>
      <xdr:rowOff>9525</xdr:rowOff>
    </xdr:from>
    <xdr:to>
      <xdr:col>9</xdr:col>
      <xdr:colOff>742950</xdr:colOff>
      <xdr:row>86</xdr:row>
      <xdr:rowOff>66675</xdr:rowOff>
    </xdr:to>
    <xdr:sp>
      <xdr:nvSpPr>
        <xdr:cNvPr id="6" name="Text 11"/>
        <xdr:cNvSpPr txBox="1">
          <a:spLocks noChangeArrowheads="1"/>
        </xdr:cNvSpPr>
      </xdr:nvSpPr>
      <xdr:spPr>
        <a:xfrm>
          <a:off x="447675" y="17011650"/>
          <a:ext cx="5819775" cy="257175"/>
        </a:xfrm>
        <a:prstGeom prst="rect">
          <a:avLst/>
        </a:prstGeom>
        <a:solidFill>
          <a:srgbClr val="FFFFFF"/>
        </a:solidFill>
        <a:ln w="9525" cmpd="sng">
          <a:noFill/>
        </a:ln>
      </xdr:spPr>
      <xdr:txBody>
        <a:bodyPr vertOverflow="clip" wrap="square"/>
        <a:p>
          <a:pPr algn="just">
            <a:defRPr/>
          </a:pPr>
          <a:r>
            <a:rPr lang="en-US" cap="none" sz="1200" b="0" i="0" u="none" baseline="0"/>
            <a:t>There is no corporate proposal announced but not yet completed as at the reporting date.</a:t>
          </a:r>
        </a:p>
      </xdr:txBody>
    </xdr:sp>
    <xdr:clientData/>
  </xdr:twoCellAnchor>
  <xdr:twoCellAnchor>
    <xdr:from>
      <xdr:col>1</xdr:col>
      <xdr:colOff>9525</xdr:colOff>
      <xdr:row>88</xdr:row>
      <xdr:rowOff>0</xdr:rowOff>
    </xdr:from>
    <xdr:to>
      <xdr:col>9</xdr:col>
      <xdr:colOff>857250</xdr:colOff>
      <xdr:row>88</xdr:row>
      <xdr:rowOff>0</xdr:rowOff>
    </xdr:to>
    <xdr:sp>
      <xdr:nvSpPr>
        <xdr:cNvPr id="7" name="Text 12"/>
        <xdr:cNvSpPr txBox="1">
          <a:spLocks noChangeArrowheads="1"/>
        </xdr:cNvSpPr>
      </xdr:nvSpPr>
      <xdr:spPr>
        <a:xfrm>
          <a:off x="447675" y="17602200"/>
          <a:ext cx="5934075" cy="0"/>
        </a:xfrm>
        <a:prstGeom prst="rect">
          <a:avLst/>
        </a:prstGeom>
        <a:solidFill>
          <a:srgbClr val="FFFFFF"/>
        </a:solidFill>
        <a:ln w="9525" cmpd="sng">
          <a:noFill/>
        </a:ln>
      </xdr:spPr>
      <xdr:txBody>
        <a:bodyPr vertOverflow="clip" wrap="square"/>
        <a:p>
          <a:pPr algn="just">
            <a:defRPr/>
          </a:pPr>
          <a:r>
            <a:rPr lang="en-US" cap="none" sz="1200" b="0" i="0" u="none" baseline="0"/>
            <a:t>The Group's result is not subject to seasonal fluctuation.</a:t>
          </a:r>
        </a:p>
      </xdr:txBody>
    </xdr:sp>
    <xdr:clientData/>
  </xdr:twoCellAnchor>
  <xdr:twoCellAnchor>
    <xdr:from>
      <xdr:col>1</xdr:col>
      <xdr:colOff>47625</xdr:colOff>
      <xdr:row>144</xdr:row>
      <xdr:rowOff>123825</xdr:rowOff>
    </xdr:from>
    <xdr:to>
      <xdr:col>9</xdr:col>
      <xdr:colOff>800100</xdr:colOff>
      <xdr:row>146</xdr:row>
      <xdr:rowOff>114300</xdr:rowOff>
    </xdr:to>
    <xdr:sp>
      <xdr:nvSpPr>
        <xdr:cNvPr id="8" name="Text 15"/>
        <xdr:cNvSpPr txBox="1">
          <a:spLocks noChangeArrowheads="1"/>
        </xdr:cNvSpPr>
      </xdr:nvSpPr>
      <xdr:spPr>
        <a:xfrm>
          <a:off x="485775" y="28927425"/>
          <a:ext cx="5838825" cy="390525"/>
        </a:xfrm>
        <a:prstGeom prst="rect">
          <a:avLst/>
        </a:prstGeom>
        <a:solidFill>
          <a:srgbClr val="FFFFFF"/>
        </a:solidFill>
        <a:ln w="9525" cmpd="sng">
          <a:noFill/>
        </a:ln>
      </xdr:spPr>
      <xdr:txBody>
        <a:bodyPr vertOverflow="clip" wrap="square"/>
        <a:p>
          <a:pPr algn="just">
            <a:defRPr/>
          </a:pPr>
          <a:r>
            <a:rPr lang="en-US" cap="none" sz="1200" b="0" i="0" u="none" baseline="0"/>
            <a:t>The Group does not have any financial instruments with off balance sheet risk as at the announcement date.</a:t>
          </a:r>
        </a:p>
      </xdr:txBody>
    </xdr:sp>
    <xdr:clientData/>
  </xdr:twoCellAnchor>
  <xdr:twoCellAnchor>
    <xdr:from>
      <xdr:col>1</xdr:col>
      <xdr:colOff>28575</xdr:colOff>
      <xdr:row>211</xdr:row>
      <xdr:rowOff>171450</xdr:rowOff>
    </xdr:from>
    <xdr:to>
      <xdr:col>9</xdr:col>
      <xdr:colOff>885825</xdr:colOff>
      <xdr:row>215</xdr:row>
      <xdr:rowOff>0</xdr:rowOff>
    </xdr:to>
    <xdr:sp>
      <xdr:nvSpPr>
        <xdr:cNvPr id="9" name="Text 16"/>
        <xdr:cNvSpPr txBox="1">
          <a:spLocks noChangeArrowheads="1"/>
        </xdr:cNvSpPr>
      </xdr:nvSpPr>
      <xdr:spPr>
        <a:xfrm>
          <a:off x="466725" y="42329100"/>
          <a:ext cx="5943600" cy="628650"/>
        </a:xfrm>
        <a:prstGeom prst="rect">
          <a:avLst/>
        </a:prstGeom>
        <a:solidFill>
          <a:srgbClr val="FFFFFF"/>
        </a:solidFill>
        <a:ln w="9525" cmpd="sng">
          <a:noFill/>
        </a:ln>
      </xdr:spPr>
      <xdr:txBody>
        <a:bodyPr vertOverflow="clip" wrap="square"/>
        <a:p>
          <a:pPr algn="just">
            <a:defRPr/>
          </a:pPr>
          <a:r>
            <a:rPr lang="en-US" cap="none" sz="1200" b="0" i="0" u="none" baseline="0"/>
            <a:t>The Group recorded a profit before tax of RM0.4 million for this quarter compared to a loss before tax of RM1.3million in the preceding quarter. The improved result is mainly due to commencement of the Royal Malaysian Naval Base project at Sapangar Bay, Sabah.</a:t>
          </a:r>
        </a:p>
      </xdr:txBody>
    </xdr:sp>
    <xdr:clientData/>
  </xdr:twoCellAnchor>
  <xdr:twoCellAnchor>
    <xdr:from>
      <xdr:col>1</xdr:col>
      <xdr:colOff>9525</xdr:colOff>
      <xdr:row>234</xdr:row>
      <xdr:rowOff>76200</xdr:rowOff>
    </xdr:from>
    <xdr:to>
      <xdr:col>9</xdr:col>
      <xdr:colOff>847725</xdr:colOff>
      <xdr:row>239</xdr:row>
      <xdr:rowOff>142875</xdr:rowOff>
    </xdr:to>
    <xdr:sp>
      <xdr:nvSpPr>
        <xdr:cNvPr id="10" name="Text 18"/>
        <xdr:cNvSpPr txBox="1">
          <a:spLocks noChangeArrowheads="1"/>
        </xdr:cNvSpPr>
      </xdr:nvSpPr>
      <xdr:spPr>
        <a:xfrm>
          <a:off x="447675" y="46805850"/>
          <a:ext cx="5924550" cy="1066800"/>
        </a:xfrm>
        <a:prstGeom prst="rect">
          <a:avLst/>
        </a:prstGeom>
        <a:solidFill>
          <a:srgbClr val="FFFFFF"/>
        </a:solidFill>
        <a:ln w="9525" cmpd="sng">
          <a:noFill/>
        </a:ln>
      </xdr:spPr>
      <xdr:txBody>
        <a:bodyPr vertOverflow="clip" wrap="square"/>
        <a:p>
          <a:pPr algn="just">
            <a:defRPr/>
          </a:pPr>
          <a:r>
            <a:rPr lang="en-US" cap="none" sz="1200" b="0" i="0" u="none" baseline="0"/>
            <a:t>As at 31 December 2001,  the  outstanding order book for construction and crane division stands at RM815 million and RM134million respectively.   
The Board hope for a further improved result in year 2002 with the commencement of both Mersing camp and Sapangar Bay naval base project and road maintenance concession. 
</a:t>
          </a:r>
        </a:p>
      </xdr:txBody>
    </xdr:sp>
    <xdr:clientData/>
  </xdr:twoCellAnchor>
  <xdr:twoCellAnchor>
    <xdr:from>
      <xdr:col>1</xdr:col>
      <xdr:colOff>19050</xdr:colOff>
      <xdr:row>89</xdr:row>
      <xdr:rowOff>123825</xdr:rowOff>
    </xdr:from>
    <xdr:to>
      <xdr:col>9</xdr:col>
      <xdr:colOff>800100</xdr:colOff>
      <xdr:row>91</xdr:row>
      <xdr:rowOff>104775</xdr:rowOff>
    </xdr:to>
    <xdr:sp>
      <xdr:nvSpPr>
        <xdr:cNvPr id="11" name="Text 20"/>
        <xdr:cNvSpPr txBox="1">
          <a:spLocks noChangeArrowheads="1"/>
        </xdr:cNvSpPr>
      </xdr:nvSpPr>
      <xdr:spPr>
        <a:xfrm>
          <a:off x="457200" y="17926050"/>
          <a:ext cx="5867400" cy="381000"/>
        </a:xfrm>
        <a:prstGeom prst="rect">
          <a:avLst/>
        </a:prstGeom>
        <a:solidFill>
          <a:srgbClr val="FFFFFF"/>
        </a:solidFill>
        <a:ln w="9525" cmpd="sng">
          <a:noFill/>
        </a:ln>
      </xdr:spPr>
      <xdr:txBody>
        <a:bodyPr vertOverflow="clip" wrap="square"/>
        <a:p>
          <a:pPr algn="just">
            <a:defRPr/>
          </a:pPr>
          <a:r>
            <a:rPr lang="en-US" cap="none" sz="1200" b="0" i="0" u="none" baseline="0"/>
            <a:t>There  is no issuance and repayment of debt and equity securities for the period under review.</a:t>
          </a:r>
        </a:p>
      </xdr:txBody>
    </xdr:sp>
    <xdr:clientData/>
  </xdr:twoCellAnchor>
  <xdr:twoCellAnchor>
    <xdr:from>
      <xdr:col>2</xdr:col>
      <xdr:colOff>28575</xdr:colOff>
      <xdr:row>92</xdr:row>
      <xdr:rowOff>0</xdr:rowOff>
    </xdr:from>
    <xdr:to>
      <xdr:col>10</xdr:col>
      <xdr:colOff>0</xdr:colOff>
      <xdr:row>92</xdr:row>
      <xdr:rowOff>0</xdr:rowOff>
    </xdr:to>
    <xdr:sp>
      <xdr:nvSpPr>
        <xdr:cNvPr id="12" name="Text 21"/>
        <xdr:cNvSpPr txBox="1">
          <a:spLocks noChangeArrowheads="1"/>
        </xdr:cNvSpPr>
      </xdr:nvSpPr>
      <xdr:spPr>
        <a:xfrm>
          <a:off x="752475" y="18402300"/>
          <a:ext cx="5667375" cy="0"/>
        </a:xfrm>
        <a:prstGeom prst="rect">
          <a:avLst/>
        </a:prstGeom>
        <a:solidFill>
          <a:srgbClr val="FFFFFF"/>
        </a:solidFill>
        <a:ln w="9525" cmpd="sng">
          <a:noFill/>
        </a:ln>
      </xdr:spPr>
      <xdr:txBody>
        <a:bodyPr vertOverflow="clip" wrap="square"/>
        <a:p>
          <a:pPr algn="just">
            <a:defRPr/>
          </a:pPr>
          <a:r>
            <a:rPr lang="en-US" cap="none" sz="1200" b="0" i="0" u="none" baseline="0"/>
            <a:t>Rights Issue of 70,860,960 ordinary shares of RM1.00 each at an issue price of RM1.00 per ordinary share on the basis of three new ordinary shares for every two existing ordinary shares held.
</a:t>
          </a:r>
        </a:p>
      </xdr:txBody>
    </xdr:sp>
    <xdr:clientData/>
  </xdr:twoCellAnchor>
  <xdr:twoCellAnchor>
    <xdr:from>
      <xdr:col>2</xdr:col>
      <xdr:colOff>28575</xdr:colOff>
      <xdr:row>92</xdr:row>
      <xdr:rowOff>0</xdr:rowOff>
    </xdr:from>
    <xdr:to>
      <xdr:col>10</xdr:col>
      <xdr:colOff>9525</xdr:colOff>
      <xdr:row>92</xdr:row>
      <xdr:rowOff>0</xdr:rowOff>
    </xdr:to>
    <xdr:sp>
      <xdr:nvSpPr>
        <xdr:cNvPr id="13" name="Text 22"/>
        <xdr:cNvSpPr txBox="1">
          <a:spLocks noChangeArrowheads="1"/>
        </xdr:cNvSpPr>
      </xdr:nvSpPr>
      <xdr:spPr>
        <a:xfrm>
          <a:off x="752475" y="18402300"/>
          <a:ext cx="5676900" cy="0"/>
        </a:xfrm>
        <a:prstGeom prst="rect">
          <a:avLst/>
        </a:prstGeom>
        <a:solidFill>
          <a:srgbClr val="FFFFFF"/>
        </a:solidFill>
        <a:ln w="9525" cmpd="sng">
          <a:noFill/>
        </a:ln>
      </xdr:spPr>
      <xdr:txBody>
        <a:bodyPr vertOverflow="clip" wrap="square"/>
        <a:p>
          <a:pPr algn="just">
            <a:defRPr/>
          </a:pPr>
          <a:r>
            <a:rPr lang="en-US" cap="none" sz="1200" b="0" i="0" u="none" baseline="0"/>
            <a:t>Special Issue of 20,842,000 ordinary shares of RM1.00 each at an issue price of RM1.00 per ordinary share to approved Bumiputra investors.</a:t>
          </a:r>
        </a:p>
      </xdr:txBody>
    </xdr:sp>
    <xdr:clientData/>
  </xdr:twoCellAnchor>
  <xdr:twoCellAnchor>
    <xdr:from>
      <xdr:col>2</xdr:col>
      <xdr:colOff>28575</xdr:colOff>
      <xdr:row>92</xdr:row>
      <xdr:rowOff>0</xdr:rowOff>
    </xdr:from>
    <xdr:to>
      <xdr:col>9</xdr:col>
      <xdr:colOff>857250</xdr:colOff>
      <xdr:row>92</xdr:row>
      <xdr:rowOff>0</xdr:rowOff>
    </xdr:to>
    <xdr:sp>
      <xdr:nvSpPr>
        <xdr:cNvPr id="14" name="Text 23"/>
        <xdr:cNvSpPr txBox="1">
          <a:spLocks noChangeArrowheads="1"/>
        </xdr:cNvSpPr>
      </xdr:nvSpPr>
      <xdr:spPr>
        <a:xfrm>
          <a:off x="752475" y="18402300"/>
          <a:ext cx="5629275" cy="0"/>
        </a:xfrm>
        <a:prstGeom prst="rect">
          <a:avLst/>
        </a:prstGeom>
        <a:solidFill>
          <a:srgbClr val="FFFFFF"/>
        </a:solidFill>
        <a:ln w="9525" cmpd="sng">
          <a:noFill/>
        </a:ln>
      </xdr:spPr>
      <xdr:txBody>
        <a:bodyPr vertOverflow="clip" wrap="square"/>
        <a:p>
          <a:pPr algn="just">
            <a:defRPr/>
          </a:pPr>
          <a:r>
            <a:rPr lang="en-US" cap="none" sz="1200" b="0" i="0" u="none" baseline="0"/>
            <a:t>Exercise of Employees Share Option Scheme of 1,298,000 ordinary shares of RM1.00 each at an exercise price of RM1.28.</a:t>
          </a:r>
        </a:p>
      </xdr:txBody>
    </xdr:sp>
    <xdr:clientData/>
  </xdr:twoCellAnchor>
  <xdr:twoCellAnchor>
    <xdr:from>
      <xdr:col>1</xdr:col>
      <xdr:colOff>19050</xdr:colOff>
      <xdr:row>242</xdr:row>
      <xdr:rowOff>28575</xdr:rowOff>
    </xdr:from>
    <xdr:to>
      <xdr:col>9</xdr:col>
      <xdr:colOff>885825</xdr:colOff>
      <xdr:row>244</xdr:row>
      <xdr:rowOff>95250</xdr:rowOff>
    </xdr:to>
    <xdr:sp>
      <xdr:nvSpPr>
        <xdr:cNvPr id="15" name="Text 25"/>
        <xdr:cNvSpPr txBox="1">
          <a:spLocks noChangeArrowheads="1"/>
        </xdr:cNvSpPr>
      </xdr:nvSpPr>
      <xdr:spPr>
        <a:xfrm>
          <a:off x="457200" y="48348900"/>
          <a:ext cx="5953125" cy="466725"/>
        </a:xfrm>
        <a:prstGeom prst="rect">
          <a:avLst/>
        </a:prstGeom>
        <a:noFill/>
        <a:ln w="9525" cmpd="sng">
          <a:noFill/>
        </a:ln>
      </xdr:spPr>
      <xdr:txBody>
        <a:bodyPr vertOverflow="clip" wrap="square"/>
        <a:p>
          <a:pPr algn="just">
            <a:defRPr/>
          </a:pPr>
          <a:r>
            <a:rPr lang="en-US" cap="none" sz="1200" b="0" i="0" u="none" baseline="0"/>
            <a:t>The Group has not provided any profit forecast to the relevant authority and is not subject to any profit guarantee .</a:t>
          </a:r>
        </a:p>
      </xdr:txBody>
    </xdr:sp>
    <xdr:clientData/>
  </xdr:twoCellAnchor>
  <xdr:twoCellAnchor>
    <xdr:from>
      <xdr:col>1</xdr:col>
      <xdr:colOff>19050</xdr:colOff>
      <xdr:row>61</xdr:row>
      <xdr:rowOff>0</xdr:rowOff>
    </xdr:from>
    <xdr:to>
      <xdr:col>6</xdr:col>
      <xdr:colOff>476250</xdr:colOff>
      <xdr:row>62</xdr:row>
      <xdr:rowOff>0</xdr:rowOff>
    </xdr:to>
    <xdr:sp>
      <xdr:nvSpPr>
        <xdr:cNvPr id="16" name="Text 27"/>
        <xdr:cNvSpPr txBox="1">
          <a:spLocks noChangeArrowheads="1"/>
        </xdr:cNvSpPr>
      </xdr:nvSpPr>
      <xdr:spPr>
        <a:xfrm>
          <a:off x="457200" y="12201525"/>
          <a:ext cx="3067050" cy="200025"/>
        </a:xfrm>
        <a:prstGeom prst="rect">
          <a:avLst/>
        </a:prstGeom>
        <a:solidFill>
          <a:srgbClr val="FFFFFF"/>
        </a:solidFill>
        <a:ln w="9525" cmpd="sng">
          <a:noFill/>
        </a:ln>
      </xdr:spPr>
      <xdr:txBody>
        <a:bodyPr vertOverflow="clip" wrap="square"/>
        <a:p>
          <a:pPr algn="l">
            <a:defRPr/>
          </a:pPr>
          <a:r>
            <a:rPr lang="en-US" cap="none" sz="1200" b="0" i="0" u="none" baseline="0"/>
            <a:t>Market value of quoted shares</a:t>
          </a:r>
        </a:p>
      </xdr:txBody>
    </xdr:sp>
    <xdr:clientData/>
  </xdr:twoCellAnchor>
  <xdr:twoCellAnchor>
    <xdr:from>
      <xdr:col>1</xdr:col>
      <xdr:colOff>28575</xdr:colOff>
      <xdr:row>149</xdr:row>
      <xdr:rowOff>85725</xdr:rowOff>
    </xdr:from>
    <xdr:to>
      <xdr:col>9</xdr:col>
      <xdr:colOff>800100</xdr:colOff>
      <xdr:row>153</xdr:row>
      <xdr:rowOff>190500</xdr:rowOff>
    </xdr:to>
    <xdr:sp>
      <xdr:nvSpPr>
        <xdr:cNvPr id="17" name="TextBox 35"/>
        <xdr:cNvSpPr txBox="1">
          <a:spLocks noChangeArrowheads="1"/>
        </xdr:cNvSpPr>
      </xdr:nvSpPr>
      <xdr:spPr>
        <a:xfrm>
          <a:off x="466725" y="29889450"/>
          <a:ext cx="5857875" cy="904875"/>
        </a:xfrm>
        <a:prstGeom prst="rect">
          <a:avLst/>
        </a:prstGeom>
        <a:solidFill>
          <a:srgbClr val="FFFFFF"/>
        </a:solidFill>
        <a:ln w="9525" cmpd="sng">
          <a:noFill/>
        </a:ln>
      </xdr:spPr>
      <xdr:txBody>
        <a:bodyPr vertOverflow="clip" wrap="square"/>
        <a:p>
          <a:pPr algn="just">
            <a:defRPr/>
          </a:pPr>
          <a:r>
            <a:rPr lang="en-US" cap="none" sz="1200" b="0" i="0" u="none" baseline="0"/>
            <a:t>An oversea subsidiary of the Group is in the process of arbitration proceeding against its debtor for breach under a charter party agreement for a sum of approximately DM1.8million.  The matter is now pending arbitration proceeding. The same subsidiary also has litigation with another customer for a dispute of USD3.7 million.</a:t>
          </a:r>
        </a:p>
      </xdr:txBody>
    </xdr:sp>
    <xdr:clientData/>
  </xdr:twoCellAnchor>
  <xdr:twoCellAnchor>
    <xdr:from>
      <xdr:col>1</xdr:col>
      <xdr:colOff>66675</xdr:colOff>
      <xdr:row>217</xdr:row>
      <xdr:rowOff>123825</xdr:rowOff>
    </xdr:from>
    <xdr:to>
      <xdr:col>9</xdr:col>
      <xdr:colOff>876300</xdr:colOff>
      <xdr:row>220</xdr:row>
      <xdr:rowOff>180975</xdr:rowOff>
    </xdr:to>
    <xdr:sp>
      <xdr:nvSpPr>
        <xdr:cNvPr id="18" name="TextBox 36"/>
        <xdr:cNvSpPr txBox="1">
          <a:spLocks noChangeArrowheads="1"/>
        </xdr:cNvSpPr>
      </xdr:nvSpPr>
      <xdr:spPr>
        <a:xfrm>
          <a:off x="504825" y="43481625"/>
          <a:ext cx="5895975" cy="657225"/>
        </a:xfrm>
        <a:prstGeom prst="rect">
          <a:avLst/>
        </a:prstGeom>
        <a:solidFill>
          <a:srgbClr val="FFFFFF"/>
        </a:solidFill>
        <a:ln w="9525" cmpd="sng">
          <a:noFill/>
        </a:ln>
      </xdr:spPr>
      <xdr:txBody>
        <a:bodyPr vertOverflow="clip" wrap="square"/>
        <a:p>
          <a:pPr algn="just">
            <a:defRPr/>
          </a:pPr>
          <a:r>
            <a:rPr lang="en-US" cap="none" sz="1200" b="0" i="0" u="none" baseline="0"/>
            <a:t>The Group recorded a profit before tax of RM1.3 million for the financial year under review compared to RM33million loss before tax in the preceding year.  The improvement in the Group result is attributed to improved result for most of the divisions within the Group.</a:t>
          </a:r>
        </a:p>
      </xdr:txBody>
    </xdr:sp>
    <xdr:clientData/>
  </xdr:twoCellAnchor>
  <xdr:twoCellAnchor>
    <xdr:from>
      <xdr:col>2</xdr:col>
      <xdr:colOff>28575</xdr:colOff>
      <xdr:row>246</xdr:row>
      <xdr:rowOff>19050</xdr:rowOff>
    </xdr:from>
    <xdr:to>
      <xdr:col>9</xdr:col>
      <xdr:colOff>857250</xdr:colOff>
      <xdr:row>249</xdr:row>
      <xdr:rowOff>47625</xdr:rowOff>
    </xdr:to>
    <xdr:sp>
      <xdr:nvSpPr>
        <xdr:cNvPr id="19" name="TextBox 50"/>
        <xdr:cNvSpPr txBox="1">
          <a:spLocks noChangeArrowheads="1"/>
        </xdr:cNvSpPr>
      </xdr:nvSpPr>
      <xdr:spPr>
        <a:xfrm>
          <a:off x="752475" y="49139475"/>
          <a:ext cx="5629275" cy="628650"/>
        </a:xfrm>
        <a:prstGeom prst="rect">
          <a:avLst/>
        </a:prstGeom>
        <a:solidFill>
          <a:srgbClr val="FFFFFF"/>
        </a:solidFill>
        <a:ln w="9525" cmpd="sng">
          <a:noFill/>
        </a:ln>
      </xdr:spPr>
      <xdr:txBody>
        <a:bodyPr vertOverflow="clip" wrap="square"/>
        <a:p>
          <a:pPr algn="just">
            <a:defRPr/>
          </a:pPr>
          <a:r>
            <a:rPr lang="en-US" cap="none" sz="1200" b="0" i="0" u="none" baseline="0"/>
            <a:t>The Directors recommend a final 2% (2000:2%) gross per share, less income tax at 28% (2000:28%) subject to approval of the shareholders at the forthcoming Annual General Meeting. Total annual dividend payable net of income tax is RM2,060,173.
</a:t>
          </a:r>
        </a:p>
      </xdr:txBody>
    </xdr:sp>
    <xdr:clientData/>
  </xdr:twoCellAnchor>
  <xdr:twoCellAnchor>
    <xdr:from>
      <xdr:col>1</xdr:col>
      <xdr:colOff>66675</xdr:colOff>
      <xdr:row>250</xdr:row>
      <xdr:rowOff>0</xdr:rowOff>
    </xdr:from>
    <xdr:to>
      <xdr:col>10</xdr:col>
      <xdr:colOff>0</xdr:colOff>
      <xdr:row>250</xdr:row>
      <xdr:rowOff>0</xdr:rowOff>
    </xdr:to>
    <xdr:sp>
      <xdr:nvSpPr>
        <xdr:cNvPr id="20" name="TextBox 53"/>
        <xdr:cNvSpPr txBox="1">
          <a:spLocks noChangeArrowheads="1"/>
        </xdr:cNvSpPr>
      </xdr:nvSpPr>
      <xdr:spPr>
        <a:xfrm>
          <a:off x="504825" y="49920525"/>
          <a:ext cx="5915025" cy="0"/>
        </a:xfrm>
        <a:prstGeom prst="rect">
          <a:avLst/>
        </a:prstGeom>
        <a:solidFill>
          <a:srgbClr val="FFFFFF"/>
        </a:solidFill>
        <a:ln w="9525" cmpd="sng">
          <a:noFill/>
        </a:ln>
      </xdr:spPr>
      <xdr:txBody>
        <a:bodyPr vertOverflow="clip" wrap="square"/>
        <a:p>
          <a:pPr algn="l">
            <a:defRPr/>
          </a:pPr>
          <a:r>
            <a:rPr lang="en-US" cap="none" sz="1200" b="0" i="0" u="none" baseline="0"/>
            <a:t>The e-construction portal, Online Construction Sdn.Bhd. ("OCSB") has commenced income generating operation since 1st April 2001.</a:t>
          </a:r>
        </a:p>
      </xdr:txBody>
    </xdr:sp>
    <xdr:clientData/>
  </xdr:twoCellAnchor>
  <xdr:twoCellAnchor>
    <xdr:from>
      <xdr:col>1</xdr:col>
      <xdr:colOff>19050</xdr:colOff>
      <xdr:row>32</xdr:row>
      <xdr:rowOff>0</xdr:rowOff>
    </xdr:from>
    <xdr:to>
      <xdr:col>9</xdr:col>
      <xdr:colOff>876300</xdr:colOff>
      <xdr:row>35</xdr:row>
      <xdr:rowOff>47625</xdr:rowOff>
    </xdr:to>
    <xdr:sp>
      <xdr:nvSpPr>
        <xdr:cNvPr id="21" name="TextBox 54"/>
        <xdr:cNvSpPr txBox="1">
          <a:spLocks noChangeArrowheads="1"/>
        </xdr:cNvSpPr>
      </xdr:nvSpPr>
      <xdr:spPr>
        <a:xfrm>
          <a:off x="457200" y="6400800"/>
          <a:ext cx="5943600" cy="647700"/>
        </a:xfrm>
        <a:prstGeom prst="rect">
          <a:avLst/>
        </a:prstGeom>
        <a:solidFill>
          <a:srgbClr val="FFFFFF"/>
        </a:solidFill>
        <a:ln w="9525" cmpd="sng">
          <a:noFill/>
        </a:ln>
      </xdr:spPr>
      <xdr:txBody>
        <a:bodyPr vertOverflow="clip" wrap="square"/>
        <a:p>
          <a:pPr algn="just">
            <a:defRPr/>
          </a:pPr>
          <a:r>
            <a:rPr lang="en-US" cap="none" sz="1200" b="0" i="0" u="none" baseline="0"/>
            <a:t>The Group has higher  income tax charge as at 31 December 2001 compare to the profit before tax as the tax charge relates to tax on profit of certain companies which cannot be set-off against losses of other companies for tax purpose as group relief is not available.</a:t>
          </a:r>
        </a:p>
      </xdr:txBody>
    </xdr:sp>
    <xdr:clientData/>
  </xdr:twoCellAnchor>
  <xdr:twoCellAnchor>
    <xdr:from>
      <xdr:col>1</xdr:col>
      <xdr:colOff>95250</xdr:colOff>
      <xdr:row>50</xdr:row>
      <xdr:rowOff>76200</xdr:rowOff>
    </xdr:from>
    <xdr:to>
      <xdr:col>10</xdr:col>
      <xdr:colOff>0</xdr:colOff>
      <xdr:row>53</xdr:row>
      <xdr:rowOff>161925</xdr:rowOff>
    </xdr:to>
    <xdr:sp>
      <xdr:nvSpPr>
        <xdr:cNvPr id="22" name="TextBox 55"/>
        <xdr:cNvSpPr txBox="1">
          <a:spLocks noChangeArrowheads="1"/>
        </xdr:cNvSpPr>
      </xdr:nvSpPr>
      <xdr:spPr>
        <a:xfrm>
          <a:off x="533400" y="10077450"/>
          <a:ext cx="5886450" cy="685800"/>
        </a:xfrm>
        <a:prstGeom prst="rect">
          <a:avLst/>
        </a:prstGeom>
        <a:solidFill>
          <a:srgbClr val="FFFFFF"/>
        </a:solidFill>
        <a:ln w="9525" cmpd="sng">
          <a:noFill/>
        </a:ln>
      </xdr:spPr>
      <xdr:txBody>
        <a:bodyPr vertOverflow="clip" wrap="square"/>
        <a:p>
          <a:pPr algn="just">
            <a:defRPr/>
          </a:pPr>
          <a:r>
            <a:rPr lang="en-US" cap="none" sz="1200" b="0" i="0" u="none" baseline="0"/>
            <a:t>There is no acquisition or disposal of quoted securites during the period under review. The details of the Group investment in quoted securities acquired before 1 January 2001 is as below:</a:t>
          </a:r>
        </a:p>
      </xdr:txBody>
    </xdr:sp>
    <xdr:clientData/>
  </xdr:twoCellAnchor>
  <xdr:twoCellAnchor>
    <xdr:from>
      <xdr:col>1</xdr:col>
      <xdr:colOff>19050</xdr:colOff>
      <xdr:row>223</xdr:row>
      <xdr:rowOff>66675</xdr:rowOff>
    </xdr:from>
    <xdr:to>
      <xdr:col>9</xdr:col>
      <xdr:colOff>838200</xdr:colOff>
      <xdr:row>226</xdr:row>
      <xdr:rowOff>0</xdr:rowOff>
    </xdr:to>
    <xdr:sp>
      <xdr:nvSpPr>
        <xdr:cNvPr id="23" name="TextBox 56"/>
        <xdr:cNvSpPr txBox="1">
          <a:spLocks noChangeArrowheads="1"/>
        </xdr:cNvSpPr>
      </xdr:nvSpPr>
      <xdr:spPr>
        <a:xfrm>
          <a:off x="457200" y="44624625"/>
          <a:ext cx="5905500" cy="533400"/>
        </a:xfrm>
        <a:prstGeom prst="rect">
          <a:avLst/>
        </a:prstGeom>
        <a:solidFill>
          <a:srgbClr val="FFFFFF"/>
        </a:solidFill>
        <a:ln w="9525" cmpd="sng">
          <a:noFill/>
        </a:ln>
      </xdr:spPr>
      <xdr:txBody>
        <a:bodyPr vertOverflow="clip" wrap="square"/>
        <a:p>
          <a:pPr algn="just">
            <a:defRPr/>
          </a:pPr>
          <a:r>
            <a:rPr lang="en-US" cap="none" sz="1200" b="0" i="0" u="none" baseline="0"/>
            <a:t>Other than those disclosed, there is no material subsequent event from the end of the quarter to 21 February 2002.</a:t>
          </a:r>
        </a:p>
      </xdr:txBody>
    </xdr:sp>
    <xdr:clientData/>
  </xdr:twoCellAnchor>
  <xdr:twoCellAnchor>
    <xdr:from>
      <xdr:col>1</xdr:col>
      <xdr:colOff>38100</xdr:colOff>
      <xdr:row>230</xdr:row>
      <xdr:rowOff>76200</xdr:rowOff>
    </xdr:from>
    <xdr:to>
      <xdr:col>9</xdr:col>
      <xdr:colOff>838200</xdr:colOff>
      <xdr:row>231</xdr:row>
      <xdr:rowOff>161925</xdr:rowOff>
    </xdr:to>
    <xdr:sp>
      <xdr:nvSpPr>
        <xdr:cNvPr id="24" name="TextBox 57"/>
        <xdr:cNvSpPr txBox="1">
          <a:spLocks noChangeArrowheads="1"/>
        </xdr:cNvSpPr>
      </xdr:nvSpPr>
      <xdr:spPr>
        <a:xfrm>
          <a:off x="476250" y="46034325"/>
          <a:ext cx="5886450" cy="285750"/>
        </a:xfrm>
        <a:prstGeom prst="rect">
          <a:avLst/>
        </a:prstGeom>
        <a:solidFill>
          <a:srgbClr val="FFFFFF"/>
        </a:solidFill>
        <a:ln w="9525" cmpd="sng">
          <a:noFill/>
        </a:ln>
      </xdr:spPr>
      <xdr:txBody>
        <a:bodyPr vertOverflow="clip" wrap="square"/>
        <a:p>
          <a:pPr algn="l">
            <a:defRPr/>
          </a:pPr>
          <a:r>
            <a:rPr lang="en-US" cap="none" sz="1200" b="0" i="0" u="none" baseline="0"/>
            <a:t>The Group's operation  is not subject to seasonal or cyclical fluctuation</a:t>
          </a:r>
        </a:p>
      </xdr:txBody>
    </xdr:sp>
    <xdr:clientData/>
  </xdr:twoCellAnchor>
  <xdr:twoCellAnchor>
    <xdr:from>
      <xdr:col>2</xdr:col>
      <xdr:colOff>47625</xdr:colOff>
      <xdr:row>249</xdr:row>
      <xdr:rowOff>152400</xdr:rowOff>
    </xdr:from>
    <xdr:to>
      <xdr:col>9</xdr:col>
      <xdr:colOff>790575</xdr:colOff>
      <xdr:row>251</xdr:row>
      <xdr:rowOff>180975</xdr:rowOff>
    </xdr:to>
    <xdr:sp>
      <xdr:nvSpPr>
        <xdr:cNvPr id="25" name="TextBox 62"/>
        <xdr:cNvSpPr txBox="1">
          <a:spLocks noChangeArrowheads="1"/>
        </xdr:cNvSpPr>
      </xdr:nvSpPr>
      <xdr:spPr>
        <a:xfrm>
          <a:off x="771525" y="49872900"/>
          <a:ext cx="5543550" cy="428625"/>
        </a:xfrm>
        <a:prstGeom prst="rect">
          <a:avLst/>
        </a:prstGeom>
        <a:solidFill>
          <a:srgbClr val="FFFFFF"/>
        </a:solidFill>
        <a:ln w="9525" cmpd="sng">
          <a:noFill/>
        </a:ln>
      </xdr:spPr>
      <xdr:txBody>
        <a:bodyPr vertOverflow="clip" wrap="square"/>
        <a:p>
          <a:pPr algn="just">
            <a:defRPr/>
          </a:pPr>
          <a:r>
            <a:rPr lang="en-US" cap="none" sz="1200" b="0" i="0" u="none" baseline="0"/>
            <a:t>The notice of closure of book for the dividend entitlement will be announced at the later stage.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117"/>
  <sheetViews>
    <sheetView tabSelected="1" workbookViewId="0" topLeftCell="C42">
      <selection activeCell="D63" sqref="D63"/>
    </sheetView>
  </sheetViews>
  <sheetFormatPr defaultColWidth="8.28125" defaultRowHeight="16.5" customHeight="1"/>
  <cols>
    <col min="1" max="1" width="3.8515625" style="7" customWidth="1"/>
    <col min="2" max="2" width="4.7109375" style="15" customWidth="1"/>
    <col min="3" max="3" width="4.7109375" style="16" customWidth="1"/>
    <col min="4" max="4" width="27.57421875" style="7" customWidth="1"/>
    <col min="5" max="5" width="3.421875" style="107" customWidth="1"/>
    <col min="6" max="6" width="0.5625" style="10" customWidth="1"/>
    <col min="7" max="7" width="14.421875" style="20" customWidth="1"/>
    <col min="8" max="8" width="14.421875" style="107" customWidth="1"/>
    <col min="9" max="9" width="2.8515625" style="10" customWidth="1"/>
    <col min="10" max="11" width="14.421875" style="7" customWidth="1"/>
    <col min="12" max="12" width="14.00390625" style="7" customWidth="1"/>
    <col min="13" max="13" width="15.28125" style="7" customWidth="1"/>
    <col min="14" max="14" width="14.00390625" style="7" customWidth="1"/>
    <col min="15" max="15" width="17.8515625" style="7" customWidth="1"/>
    <col min="16" max="16384" width="8.28125" style="7" customWidth="1"/>
  </cols>
  <sheetData>
    <row r="1" spans="1:11" s="6" customFormat="1" ht="15.75">
      <c r="A1" s="41" t="s">
        <v>0</v>
      </c>
      <c r="B1" s="41"/>
      <c r="C1" s="41"/>
      <c r="D1" s="41"/>
      <c r="E1" s="41"/>
      <c r="F1" s="41"/>
      <c r="G1" s="41"/>
      <c r="H1" s="41"/>
      <c r="I1" s="41"/>
      <c r="J1" s="41"/>
      <c r="K1" s="41"/>
    </row>
    <row r="2" spans="1:11" s="6" customFormat="1" ht="15.75">
      <c r="A2" s="41" t="s">
        <v>1</v>
      </c>
      <c r="B2" s="41"/>
      <c r="C2" s="41"/>
      <c r="D2" s="41"/>
      <c r="E2" s="41"/>
      <c r="F2" s="41"/>
      <c r="G2" s="41"/>
      <c r="H2" s="41"/>
      <c r="I2" s="41"/>
      <c r="J2" s="41"/>
      <c r="K2" s="41"/>
    </row>
    <row r="3" spans="1:11" s="6" customFormat="1" ht="15.75">
      <c r="A3" s="41" t="s">
        <v>2</v>
      </c>
      <c r="B3" s="41"/>
      <c r="C3" s="41"/>
      <c r="D3" s="41"/>
      <c r="E3" s="41"/>
      <c r="F3" s="41"/>
      <c r="G3" s="41"/>
      <c r="H3" s="41"/>
      <c r="I3" s="41"/>
      <c r="J3" s="41"/>
      <c r="K3" s="41"/>
    </row>
    <row r="4" s="6" customFormat="1" ht="15.75">
      <c r="B4" s="18"/>
    </row>
    <row r="5" spans="1:11" s="6" customFormat="1" ht="15.75">
      <c r="A5" s="41" t="s">
        <v>3</v>
      </c>
      <c r="B5" s="41"/>
      <c r="C5" s="41"/>
      <c r="D5" s="41"/>
      <c r="E5" s="41"/>
      <c r="F5" s="41"/>
      <c r="G5" s="41"/>
      <c r="H5" s="41"/>
      <c r="I5" s="41"/>
      <c r="J5" s="41"/>
      <c r="K5" s="41"/>
    </row>
    <row r="6" spans="1:11" s="6" customFormat="1" ht="15.75">
      <c r="A6" s="41" t="s">
        <v>203</v>
      </c>
      <c r="B6" s="41"/>
      <c r="C6" s="41"/>
      <c r="D6" s="41"/>
      <c r="E6" s="41"/>
      <c r="F6" s="41"/>
      <c r="G6" s="41"/>
      <c r="H6" s="41"/>
      <c r="I6" s="41"/>
      <c r="J6" s="41"/>
      <c r="K6" s="41"/>
    </row>
    <row r="7" s="6" customFormat="1" ht="15.75">
      <c r="B7" s="18"/>
    </row>
    <row r="8" spans="1:11" s="6" customFormat="1" ht="15.75">
      <c r="A8" s="41" t="s">
        <v>202</v>
      </c>
      <c r="B8" s="41"/>
      <c r="C8" s="41"/>
      <c r="D8" s="41"/>
      <c r="E8" s="41"/>
      <c r="F8" s="41"/>
      <c r="G8" s="41"/>
      <c r="H8" s="41"/>
      <c r="I8" s="41"/>
      <c r="J8" s="41"/>
      <c r="K8" s="41"/>
    </row>
    <row r="9" spans="3:9" ht="15.75">
      <c r="C9" s="7"/>
      <c r="E9" s="7"/>
      <c r="F9" s="7"/>
      <c r="G9" s="7"/>
      <c r="H9" s="7"/>
      <c r="I9" s="7"/>
    </row>
    <row r="10" spans="3:9" ht="15.75" hidden="1">
      <c r="C10" s="7"/>
      <c r="E10" s="7"/>
      <c r="F10" s="7"/>
      <c r="G10" s="7"/>
      <c r="H10" s="7"/>
      <c r="I10" s="7"/>
    </row>
    <row r="11" spans="3:10" ht="15.75">
      <c r="C11" s="7"/>
      <c r="E11" s="7"/>
      <c r="F11" s="7"/>
      <c r="G11" s="143" t="s">
        <v>201</v>
      </c>
      <c r="H11" s="7"/>
      <c r="I11" s="7"/>
      <c r="J11" s="143" t="s">
        <v>200</v>
      </c>
    </row>
    <row r="12" spans="3:11" ht="15.75">
      <c r="C12" s="7"/>
      <c r="E12" s="7"/>
      <c r="F12" s="7"/>
      <c r="G12" s="7"/>
      <c r="H12" s="10" t="s">
        <v>199</v>
      </c>
      <c r="I12" s="7"/>
      <c r="K12" s="10"/>
    </row>
    <row r="13" spans="1:11" ht="15.75">
      <c r="A13" s="5"/>
      <c r="B13" s="142"/>
      <c r="C13" s="5"/>
      <c r="D13" s="5"/>
      <c r="E13" s="5"/>
      <c r="F13" s="5"/>
      <c r="G13" s="20" t="s">
        <v>198</v>
      </c>
      <c r="H13" s="20" t="s">
        <v>196</v>
      </c>
      <c r="I13" s="20"/>
      <c r="J13" s="10" t="s">
        <v>197</v>
      </c>
      <c r="K13" s="10" t="s">
        <v>196</v>
      </c>
    </row>
    <row r="14" spans="5:11" ht="15.75">
      <c r="E14" s="7"/>
      <c r="F14" s="7"/>
      <c r="G14" s="20" t="s">
        <v>193</v>
      </c>
      <c r="H14" s="20" t="s">
        <v>195</v>
      </c>
      <c r="I14" s="2"/>
      <c r="J14" s="10" t="s">
        <v>193</v>
      </c>
      <c r="K14" s="10" t="s">
        <v>195</v>
      </c>
    </row>
    <row r="15" spans="5:11" ht="15.75">
      <c r="E15" s="7"/>
      <c r="F15" s="7"/>
      <c r="G15" s="10" t="s">
        <v>4</v>
      </c>
      <c r="H15" s="20" t="s">
        <v>4</v>
      </c>
      <c r="I15" s="141"/>
      <c r="J15" s="10" t="s">
        <v>194</v>
      </c>
      <c r="K15" s="10" t="s">
        <v>193</v>
      </c>
    </row>
    <row r="16" spans="5:11" ht="15.75">
      <c r="E16" s="7"/>
      <c r="F16" s="7"/>
      <c r="G16" s="141" t="s">
        <v>204</v>
      </c>
      <c r="H16" s="20" t="s">
        <v>154</v>
      </c>
      <c r="I16" s="141"/>
      <c r="J16" s="10" t="s">
        <v>204</v>
      </c>
      <c r="K16" s="10" t="s">
        <v>154</v>
      </c>
    </row>
    <row r="17" spans="5:11" ht="15.75">
      <c r="E17" s="7"/>
      <c r="F17" s="7"/>
      <c r="G17" s="136" t="s">
        <v>5</v>
      </c>
      <c r="H17" s="20" t="str">
        <f>G17</f>
        <v>RM'000</v>
      </c>
      <c r="I17" s="136"/>
      <c r="J17" s="10" t="str">
        <f>H17</f>
        <v>RM'000</v>
      </c>
      <c r="K17" s="10" t="str">
        <f>J17</f>
        <v>RM'000</v>
      </c>
    </row>
    <row r="18" spans="1:11" ht="15.75">
      <c r="A18" s="7">
        <v>1</v>
      </c>
      <c r="B18" s="127" t="s">
        <v>6</v>
      </c>
      <c r="C18" s="108" t="s">
        <v>192</v>
      </c>
      <c r="E18" s="7"/>
      <c r="F18" s="7"/>
      <c r="G18" s="20">
        <v>152445</v>
      </c>
      <c r="H18" s="2">
        <f>114768-1928</f>
        <v>112840</v>
      </c>
      <c r="I18" s="136"/>
      <c r="J18" s="136">
        <v>542300</v>
      </c>
      <c r="K18" s="7">
        <v>493093</v>
      </c>
    </row>
    <row r="19" spans="2:13" ht="15.75">
      <c r="B19" s="127" t="s">
        <v>8</v>
      </c>
      <c r="C19" s="108" t="s">
        <v>191</v>
      </c>
      <c r="E19" s="7"/>
      <c r="F19" s="7"/>
      <c r="G19" s="20">
        <v>2</v>
      </c>
      <c r="H19" s="2">
        <v>314</v>
      </c>
      <c r="I19" s="20"/>
      <c r="J19" s="20">
        <v>2</v>
      </c>
      <c r="K19" s="7">
        <v>14</v>
      </c>
      <c r="L19" s="138"/>
      <c r="M19" s="138"/>
    </row>
    <row r="20" spans="2:13" ht="16.5" customHeight="1" thickBot="1">
      <c r="B20" s="15" t="s">
        <v>9</v>
      </c>
      <c r="C20" s="7" t="s">
        <v>190</v>
      </c>
      <c r="E20" s="7"/>
      <c r="F20" s="7"/>
      <c r="G20" s="145">
        <v>1261</v>
      </c>
      <c r="H20" s="139">
        <v>8761</v>
      </c>
      <c r="I20" s="136"/>
      <c r="J20" s="140">
        <v>7656</v>
      </c>
      <c r="K20" s="139">
        <v>13473</v>
      </c>
      <c r="L20" s="138"/>
      <c r="M20" s="138"/>
    </row>
    <row r="21" spans="3:13" ht="15.75">
      <c r="C21" s="7"/>
      <c r="E21" s="7"/>
      <c r="F21" s="7"/>
      <c r="G21" s="119"/>
      <c r="H21" s="2"/>
      <c r="I21" s="119"/>
      <c r="L21" s="138"/>
      <c r="M21" s="138"/>
    </row>
    <row r="22" spans="1:13" ht="15.75">
      <c r="A22" s="7">
        <v>2</v>
      </c>
      <c r="B22" s="127" t="s">
        <v>6</v>
      </c>
      <c r="C22" s="108"/>
      <c r="E22" s="7"/>
      <c r="F22" s="7"/>
      <c r="L22" s="138"/>
      <c r="M22" s="138"/>
    </row>
    <row r="23" spans="3:9" ht="15.75">
      <c r="C23" s="108"/>
      <c r="E23" s="7"/>
      <c r="F23" s="7"/>
      <c r="G23" s="136"/>
      <c r="H23" s="2"/>
      <c r="I23" s="136"/>
    </row>
    <row r="24" spans="3:9" ht="15.75">
      <c r="C24" s="108"/>
      <c r="E24" s="7"/>
      <c r="F24" s="7"/>
      <c r="G24" s="136"/>
      <c r="H24" s="2"/>
      <c r="I24" s="136"/>
    </row>
    <row r="25" spans="3:9" ht="15.75">
      <c r="C25" s="108"/>
      <c r="E25" s="7"/>
      <c r="F25" s="7"/>
      <c r="G25" s="136"/>
      <c r="H25" s="2"/>
      <c r="I25" s="136"/>
    </row>
    <row r="26" spans="3:11" ht="15.75">
      <c r="C26" s="7"/>
      <c r="E26" s="7"/>
      <c r="F26" s="7"/>
      <c r="G26" s="20">
        <f>-2689-G27-G28</f>
        <v>17162</v>
      </c>
      <c r="H26" s="107">
        <f>-4718-785</f>
        <v>-5503</v>
      </c>
      <c r="I26" s="20"/>
      <c r="J26" s="7">
        <f>-14727-J27-J28</f>
        <v>28636</v>
      </c>
      <c r="K26" s="7">
        <f>-26352+1182-K28</f>
        <v>3371</v>
      </c>
    </row>
    <row r="27" spans="2:11" ht="15.75">
      <c r="B27" s="15" t="s">
        <v>8</v>
      </c>
      <c r="C27" s="7" t="s">
        <v>189</v>
      </c>
      <c r="E27" s="7"/>
      <c r="F27" s="7"/>
      <c r="G27" s="136">
        <v>-2525</v>
      </c>
      <c r="H27" s="2">
        <v>-3715</v>
      </c>
      <c r="I27" s="136"/>
      <c r="J27" s="7">
        <v>-14225</v>
      </c>
      <c r="K27" s="7">
        <v>-14928</v>
      </c>
    </row>
    <row r="28" spans="2:11" ht="15.75">
      <c r="B28" s="15" t="s">
        <v>9</v>
      </c>
      <c r="C28" s="7" t="s">
        <v>188</v>
      </c>
      <c r="E28" s="7"/>
      <c r="F28" s="7"/>
      <c r="G28" s="136">
        <v>-17326</v>
      </c>
      <c r="H28" s="2">
        <v>-11863</v>
      </c>
      <c r="I28" s="136"/>
      <c r="J28" s="7">
        <v>-29138</v>
      </c>
      <c r="K28" s="26">
        <f>-17683-10723-135</f>
        <v>-28541</v>
      </c>
    </row>
    <row r="29" spans="2:11" ht="15.75">
      <c r="B29" s="15" t="s">
        <v>10</v>
      </c>
      <c r="C29" s="7" t="s">
        <v>187</v>
      </c>
      <c r="E29" s="7"/>
      <c r="F29" s="7"/>
      <c r="G29" s="137">
        <v>0</v>
      </c>
      <c r="H29" s="128">
        <v>503</v>
      </c>
      <c r="I29" s="136"/>
      <c r="J29" s="128">
        <v>0</v>
      </c>
      <c r="K29" s="128">
        <v>3382</v>
      </c>
    </row>
    <row r="30" spans="2:9" ht="15.75">
      <c r="B30" s="15" t="s">
        <v>186</v>
      </c>
      <c r="C30" s="7"/>
      <c r="E30" s="7"/>
      <c r="F30" s="7"/>
      <c r="G30" s="7"/>
      <c r="H30" s="7"/>
      <c r="I30" s="7"/>
    </row>
    <row r="31" spans="3:11" ht="15.75">
      <c r="C31" s="7"/>
      <c r="E31" s="7"/>
      <c r="F31" s="7"/>
      <c r="G31" s="20">
        <f>SUM(G23:G29)</f>
        <v>-2689</v>
      </c>
      <c r="H31" s="20">
        <f>SUM(H23:H29)</f>
        <v>-20578</v>
      </c>
      <c r="I31" s="20"/>
      <c r="J31" s="7">
        <f>SUM(J23:J29)</f>
        <v>-14727</v>
      </c>
      <c r="K31" s="7">
        <f>SUM(K23:K29)</f>
        <v>-36716</v>
      </c>
    </row>
    <row r="32" spans="3:9" ht="15.75">
      <c r="C32" s="7"/>
      <c r="E32" s="7"/>
      <c r="F32" s="7"/>
      <c r="H32" s="20"/>
      <c r="I32" s="20"/>
    </row>
    <row r="33" spans="2:9" ht="15.75">
      <c r="B33" s="127" t="s">
        <v>185</v>
      </c>
      <c r="C33" s="108" t="s">
        <v>11</v>
      </c>
      <c r="D33" s="7" t="s">
        <v>184</v>
      </c>
      <c r="E33" s="7"/>
      <c r="F33" s="7"/>
      <c r="G33" s="7"/>
      <c r="H33" s="7"/>
      <c r="I33" s="7"/>
    </row>
    <row r="34" spans="2:11" ht="15.75">
      <c r="B34" s="127"/>
      <c r="C34" s="108"/>
      <c r="D34" s="7" t="s">
        <v>183</v>
      </c>
      <c r="E34" s="7"/>
      <c r="F34" s="7"/>
      <c r="G34" s="20">
        <v>3000</v>
      </c>
      <c r="H34" s="107">
        <v>3063</v>
      </c>
      <c r="I34" s="20"/>
      <c r="J34" s="7">
        <v>13006</v>
      </c>
      <c r="K34" s="7">
        <v>3828</v>
      </c>
    </row>
    <row r="35" spans="3:9" ht="15.75">
      <c r="C35" s="7" t="s">
        <v>84</v>
      </c>
      <c r="D35" s="7" t="s">
        <v>182</v>
      </c>
      <c r="E35" s="7"/>
      <c r="F35" s="7"/>
      <c r="G35" s="7"/>
      <c r="H35" s="7"/>
      <c r="I35" s="7"/>
    </row>
    <row r="36" spans="3:11" ht="15.75">
      <c r="C36" s="7"/>
      <c r="D36" s="7" t="s">
        <v>181</v>
      </c>
      <c r="E36" s="7"/>
      <c r="F36" s="7"/>
      <c r="G36" s="137">
        <v>87</v>
      </c>
      <c r="H36" s="128">
        <v>0</v>
      </c>
      <c r="I36" s="136"/>
      <c r="J36" s="128">
        <v>3014</v>
      </c>
      <c r="K36" s="128">
        <f>H36</f>
        <v>0</v>
      </c>
    </row>
    <row r="37" spans="2:9" ht="15.75">
      <c r="B37" s="127" t="s">
        <v>180</v>
      </c>
      <c r="C37" s="108"/>
      <c r="E37" s="7"/>
      <c r="F37" s="7"/>
      <c r="I37" s="20"/>
    </row>
    <row r="38" spans="2:9" ht="15.75">
      <c r="B38" s="127"/>
      <c r="C38" s="108"/>
      <c r="E38" s="7"/>
      <c r="F38" s="7"/>
      <c r="G38" s="7"/>
      <c r="H38" s="7"/>
      <c r="I38" s="7"/>
    </row>
    <row r="39" spans="3:11" ht="15.75">
      <c r="C39" s="7"/>
      <c r="E39" s="7"/>
      <c r="F39" s="7"/>
      <c r="G39" s="136">
        <f>SUM(G31:G36)</f>
        <v>398</v>
      </c>
      <c r="H39" s="136">
        <f>SUM(H31:H36)</f>
        <v>-17515</v>
      </c>
      <c r="I39" s="136"/>
      <c r="J39" s="136">
        <f>SUM(J31:J36)</f>
        <v>1293</v>
      </c>
      <c r="K39" s="136">
        <f>SUM(K31:K36)</f>
        <v>-32888</v>
      </c>
    </row>
    <row r="40" spans="3:11" ht="15.75">
      <c r="C40" s="7"/>
      <c r="E40" s="7"/>
      <c r="F40" s="7"/>
      <c r="G40" s="136"/>
      <c r="H40" s="136"/>
      <c r="I40" s="136"/>
      <c r="J40" s="136"/>
      <c r="K40" s="136"/>
    </row>
    <row r="41" spans="3:11" ht="15.75">
      <c r="C41" s="7"/>
      <c r="E41" s="7"/>
      <c r="F41" s="7"/>
      <c r="G41" s="136"/>
      <c r="H41" s="136"/>
      <c r="I41" s="136"/>
      <c r="J41" s="136"/>
      <c r="K41" s="136"/>
    </row>
    <row r="42" spans="2:11" ht="15.75">
      <c r="B42" s="127" t="s">
        <v>179</v>
      </c>
      <c r="C42" s="108" t="s">
        <v>178</v>
      </c>
      <c r="E42" s="7"/>
      <c r="F42" s="7"/>
      <c r="G42" s="129">
        <v>-2824</v>
      </c>
      <c r="H42" s="128">
        <v>426</v>
      </c>
      <c r="I42" s="124"/>
      <c r="J42" s="128">
        <v>-5157</v>
      </c>
      <c r="K42" s="128">
        <v>-1632</v>
      </c>
    </row>
    <row r="43" spans="2:9" ht="15.75">
      <c r="B43" s="127" t="s">
        <v>11</v>
      </c>
      <c r="C43" s="108" t="s">
        <v>172</v>
      </c>
      <c r="D43" s="108"/>
      <c r="E43" s="7"/>
      <c r="F43" s="7"/>
      <c r="I43" s="20"/>
    </row>
    <row r="44" spans="5:9" ht="15.75">
      <c r="E44" s="7"/>
      <c r="F44" s="7"/>
      <c r="G44" s="7"/>
      <c r="H44" s="7"/>
      <c r="I44" s="7"/>
    </row>
    <row r="45" spans="5:11" ht="15.75">
      <c r="E45" s="7"/>
      <c r="F45" s="7"/>
      <c r="G45" s="136">
        <f>SUM(G39:G42)</f>
        <v>-2426</v>
      </c>
      <c r="H45" s="136">
        <f>SUM(H39:H42)</f>
        <v>-17089</v>
      </c>
      <c r="I45" s="136"/>
      <c r="J45" s="7">
        <f>SUM(J39:J42)</f>
        <v>-3864</v>
      </c>
      <c r="K45" s="7">
        <f>SUM(K39:K42)</f>
        <v>-34520</v>
      </c>
    </row>
    <row r="46" spans="2:11" s="130" customFormat="1" ht="15.75">
      <c r="B46" s="135"/>
      <c r="C46" s="134" t="s">
        <v>170</v>
      </c>
      <c r="D46" s="134" t="s">
        <v>177</v>
      </c>
      <c r="F46" s="7"/>
      <c r="G46" s="133">
        <v>-1044</v>
      </c>
      <c r="H46" s="131">
        <v>-1295</v>
      </c>
      <c r="I46" s="132"/>
      <c r="J46" s="131">
        <v>-4127</v>
      </c>
      <c r="K46" s="131">
        <v>-544</v>
      </c>
    </row>
    <row r="47" spans="2:11" ht="15.75">
      <c r="B47" s="127" t="s">
        <v>176</v>
      </c>
      <c r="C47" s="7" t="s">
        <v>175</v>
      </c>
      <c r="E47" s="7"/>
      <c r="F47" s="7"/>
      <c r="G47" s="29">
        <v>0</v>
      </c>
      <c r="H47" s="129">
        <v>0</v>
      </c>
      <c r="I47" s="20"/>
      <c r="J47" s="128">
        <v>0</v>
      </c>
      <c r="K47" s="128">
        <v>0</v>
      </c>
    </row>
    <row r="48" spans="2:9" ht="15.75">
      <c r="B48" s="127" t="s">
        <v>174</v>
      </c>
      <c r="C48" s="108"/>
      <c r="E48" s="7"/>
      <c r="F48" s="7"/>
      <c r="I48" s="20"/>
    </row>
    <row r="49" spans="2:9" ht="15.75">
      <c r="B49" s="127"/>
      <c r="C49" s="108"/>
      <c r="E49" s="7"/>
      <c r="F49" s="7"/>
      <c r="G49" s="7"/>
      <c r="H49" s="7"/>
      <c r="I49" s="7"/>
    </row>
    <row r="50" spans="2:11" ht="15.75">
      <c r="B50" s="127"/>
      <c r="C50" s="108"/>
      <c r="E50" s="7"/>
      <c r="F50" s="7"/>
      <c r="G50" s="20">
        <f>SUM(G45:G48)</f>
        <v>-3470</v>
      </c>
      <c r="H50" s="20">
        <f>SUM(H45:H48)</f>
        <v>-18384</v>
      </c>
      <c r="I50" s="20"/>
      <c r="J50" s="20">
        <f>SUM(J45:J48)</f>
        <v>-7991</v>
      </c>
      <c r="K50" s="20">
        <f>SUM(K45:K48)</f>
        <v>-35064</v>
      </c>
    </row>
    <row r="51" spans="2:11" ht="15.75">
      <c r="B51" s="15" t="s">
        <v>173</v>
      </c>
      <c r="C51" s="16" t="s">
        <v>172</v>
      </c>
      <c r="D51" s="7" t="s">
        <v>171</v>
      </c>
      <c r="E51" s="7"/>
      <c r="F51" s="7"/>
      <c r="G51" s="119">
        <v>0</v>
      </c>
      <c r="H51" s="2">
        <v>0</v>
      </c>
      <c r="I51" s="119"/>
      <c r="J51" s="7">
        <v>0</v>
      </c>
      <c r="K51" s="7">
        <v>0</v>
      </c>
    </row>
    <row r="52" spans="3:11" ht="15.75">
      <c r="C52" s="16" t="s">
        <v>170</v>
      </c>
      <c r="D52" s="7" t="s">
        <v>169</v>
      </c>
      <c r="E52" s="7"/>
      <c r="F52" s="7"/>
      <c r="G52" s="119">
        <v>0</v>
      </c>
      <c r="H52" s="119">
        <v>0</v>
      </c>
      <c r="I52" s="119"/>
      <c r="J52" s="4">
        <v>0</v>
      </c>
      <c r="K52" s="4">
        <v>0</v>
      </c>
    </row>
    <row r="53" spans="3:11" ht="15.75">
      <c r="C53" s="16" t="s">
        <v>168</v>
      </c>
      <c r="D53" s="7" t="s">
        <v>167</v>
      </c>
      <c r="E53" s="7"/>
      <c r="F53" s="7"/>
      <c r="G53" s="119"/>
      <c r="H53" s="119"/>
      <c r="I53" s="119"/>
      <c r="J53" s="4"/>
      <c r="K53" s="4"/>
    </row>
    <row r="54" spans="4:11" ht="15.75">
      <c r="D54" s="7" t="s">
        <v>166</v>
      </c>
      <c r="E54" s="7"/>
      <c r="F54" s="7"/>
      <c r="G54" s="126">
        <v>0</v>
      </c>
      <c r="H54" s="126">
        <v>0</v>
      </c>
      <c r="I54" s="119"/>
      <c r="J54" s="125">
        <v>0</v>
      </c>
      <c r="K54" s="125">
        <v>0</v>
      </c>
    </row>
    <row r="55" spans="2:11" ht="15.75">
      <c r="B55" s="15" t="s">
        <v>165</v>
      </c>
      <c r="E55" s="7"/>
      <c r="F55" s="7"/>
      <c r="H55" s="124"/>
      <c r="I55" s="119"/>
      <c r="J55" s="2"/>
      <c r="K55" s="2"/>
    </row>
    <row r="56" spans="5:11" ht="16.5" customHeight="1" thickBot="1">
      <c r="E56" s="7"/>
      <c r="F56" s="7"/>
      <c r="G56" s="123">
        <f>SUM(G50:G54)</f>
        <v>-3470</v>
      </c>
      <c r="H56" s="123">
        <f>SUM(H50:H54)</f>
        <v>-18384</v>
      </c>
      <c r="I56" s="119"/>
      <c r="J56" s="123">
        <f>SUM(J50:J54)</f>
        <v>-7991</v>
      </c>
      <c r="K56" s="123">
        <f>SUM(K50:K54)</f>
        <v>-35064</v>
      </c>
    </row>
    <row r="57" spans="5:11" ht="16.5" thickTop="1">
      <c r="E57" s="7"/>
      <c r="F57" s="7"/>
      <c r="G57" s="119"/>
      <c r="H57" s="119"/>
      <c r="I57" s="119"/>
      <c r="J57" s="4"/>
      <c r="K57" s="4"/>
    </row>
    <row r="58" spans="1:9" ht="15.75">
      <c r="A58" s="7">
        <v>3</v>
      </c>
      <c r="C58" s="7"/>
      <c r="E58" s="7"/>
      <c r="F58" s="7"/>
      <c r="G58" s="119"/>
      <c r="H58" s="2"/>
      <c r="I58" s="119"/>
    </row>
    <row r="59" spans="3:9" ht="15.75">
      <c r="C59" s="7"/>
      <c r="E59" s="7"/>
      <c r="F59" s="7"/>
      <c r="G59" s="119"/>
      <c r="H59" s="2"/>
      <c r="I59" s="119"/>
    </row>
    <row r="60" spans="3:9" ht="15.75">
      <c r="C60" s="7"/>
      <c r="E60" s="7"/>
      <c r="F60" s="7"/>
      <c r="G60" s="119"/>
      <c r="H60" s="2"/>
      <c r="I60" s="119"/>
    </row>
    <row r="61" spans="2:12" ht="15.75">
      <c r="B61" s="7" t="s">
        <v>164</v>
      </c>
      <c r="C61" s="7" t="s">
        <v>163</v>
      </c>
      <c r="E61" s="7"/>
      <c r="F61" s="7"/>
      <c r="G61" s="7"/>
      <c r="H61" s="7"/>
      <c r="I61" s="7"/>
      <c r="L61" s="112"/>
    </row>
    <row r="62" spans="2:12" ht="15.75">
      <c r="B62" s="7"/>
      <c r="C62" s="7" t="s">
        <v>160</v>
      </c>
      <c r="E62" s="7"/>
      <c r="F62" s="7"/>
      <c r="G62" s="121">
        <f>G56/143067*100</f>
        <v>-2.4254370329985253</v>
      </c>
      <c r="H62" s="122">
        <f>H56/142345*100</f>
        <v>-12.91510063577927</v>
      </c>
      <c r="I62" s="121"/>
      <c r="J62" s="121">
        <f>J56/143067*100</f>
        <v>-5.585494907980177</v>
      </c>
      <c r="K62" s="120">
        <f>K56/142345*100</f>
        <v>-24.633109698268292</v>
      </c>
      <c r="L62" s="112"/>
    </row>
    <row r="63" spans="2:15" ht="15.75">
      <c r="B63" s="7" t="s">
        <v>162</v>
      </c>
      <c r="C63" s="7" t="s">
        <v>161</v>
      </c>
      <c r="E63" s="118"/>
      <c r="F63" s="7"/>
      <c r="G63" s="7"/>
      <c r="H63" s="7"/>
      <c r="I63" s="7"/>
      <c r="L63" s="112"/>
      <c r="N63" s="114"/>
      <c r="O63" s="113"/>
    </row>
    <row r="64" spans="3:15" ht="15.75">
      <c r="C64" s="7" t="s">
        <v>160</v>
      </c>
      <c r="E64" s="118"/>
      <c r="F64" s="7"/>
      <c r="G64" s="119" t="s">
        <v>159</v>
      </c>
      <c r="H64" s="5" t="str">
        <f>G64</f>
        <v>N/A</v>
      </c>
      <c r="I64" s="119"/>
      <c r="J64" s="8" t="str">
        <f>G64</f>
        <v>N/A</v>
      </c>
      <c r="K64" s="8" t="s">
        <v>159</v>
      </c>
      <c r="L64" s="112"/>
      <c r="N64" s="114"/>
      <c r="O64" s="113"/>
    </row>
    <row r="65" spans="3:15" ht="15.75">
      <c r="C65" s="7"/>
      <c r="E65" s="118"/>
      <c r="F65" s="7"/>
      <c r="L65" s="112"/>
      <c r="M65" s="113"/>
      <c r="N65" s="114"/>
      <c r="O65" s="113"/>
    </row>
    <row r="66" spans="5:15" ht="15.75">
      <c r="E66" s="115"/>
      <c r="F66" s="117"/>
      <c r="G66" s="116"/>
      <c r="H66" s="115"/>
      <c r="L66" s="112"/>
      <c r="M66" s="113"/>
      <c r="N66" s="114"/>
      <c r="O66" s="113"/>
    </row>
    <row r="67" spans="4:15" ht="15.75">
      <c r="D67" s="108"/>
      <c r="L67" s="112"/>
      <c r="M67" s="113"/>
      <c r="N67" s="114"/>
      <c r="O67" s="113"/>
    </row>
    <row r="68" spans="4:15" ht="15.75">
      <c r="D68" s="110"/>
      <c r="L68" s="112"/>
      <c r="M68" s="113"/>
      <c r="N68" s="114"/>
      <c r="O68" s="113"/>
    </row>
    <row r="69" spans="4:15" ht="15.75">
      <c r="D69" s="108"/>
      <c r="L69" s="112"/>
      <c r="M69" s="113"/>
      <c r="N69" s="114"/>
      <c r="O69" s="113"/>
    </row>
    <row r="70" spans="4:15" ht="15.75">
      <c r="D70" s="108"/>
      <c r="L70" s="112"/>
      <c r="M70" s="113"/>
      <c r="N70" s="114"/>
      <c r="O70" s="113"/>
    </row>
    <row r="71" spans="4:15" ht="15.75">
      <c r="D71" s="108"/>
      <c r="L71" s="112"/>
      <c r="O71" s="113"/>
    </row>
    <row r="72" spans="4:15" ht="15.75">
      <c r="D72" s="110"/>
      <c r="L72" s="112"/>
      <c r="O72" s="111"/>
    </row>
    <row r="73" ht="15.75">
      <c r="D73" s="110"/>
    </row>
    <row r="74" ht="15.75">
      <c r="D74" s="110"/>
    </row>
    <row r="75" ht="15.75">
      <c r="D75" s="110"/>
    </row>
    <row r="76" ht="15.75">
      <c r="D76" s="109"/>
    </row>
    <row r="77" ht="15.75"/>
    <row r="78" ht="15.75">
      <c r="D78" s="108"/>
    </row>
    <row r="79" ht="15.75">
      <c r="D79" s="108"/>
    </row>
    <row r="80" ht="15.75">
      <c r="D80" s="108"/>
    </row>
    <row r="81" ht="15.75">
      <c r="D81" s="108"/>
    </row>
    <row r="82" spans="3:8" ht="15.75">
      <c r="C82" s="7"/>
      <c r="E82" s="7"/>
      <c r="F82" s="7"/>
      <c r="H82" s="7"/>
    </row>
    <row r="83" spans="3:8" ht="15.75">
      <c r="C83" s="7"/>
      <c r="E83" s="7"/>
      <c r="F83" s="7"/>
      <c r="H83" s="7"/>
    </row>
    <row r="84" spans="3:8" ht="15.75">
      <c r="C84" s="7"/>
      <c r="E84" s="7"/>
      <c r="F84" s="7"/>
      <c r="H84" s="7"/>
    </row>
    <row r="85" spans="3:8" ht="15.75">
      <c r="C85" s="7"/>
      <c r="E85" s="7"/>
      <c r="F85" s="7"/>
      <c r="H85" s="7"/>
    </row>
    <row r="86" spans="3:8" ht="15.75">
      <c r="C86" s="7"/>
      <c r="E86" s="7"/>
      <c r="F86" s="7"/>
      <c r="H86" s="7"/>
    </row>
    <row r="87" spans="3:8" ht="15.75">
      <c r="C87" s="7"/>
      <c r="E87" s="7"/>
      <c r="F87" s="7"/>
      <c r="H87" s="7"/>
    </row>
    <row r="88" spans="3:8" ht="15.75">
      <c r="C88" s="7"/>
      <c r="E88" s="7"/>
      <c r="F88" s="7"/>
      <c r="H88" s="7"/>
    </row>
    <row r="89" spans="3:8" ht="15.75">
      <c r="C89" s="7"/>
      <c r="E89" s="7"/>
      <c r="F89" s="7"/>
      <c r="H89" s="7"/>
    </row>
    <row r="90" spans="3:8" ht="15.75">
      <c r="C90" s="7"/>
      <c r="E90" s="7"/>
      <c r="F90" s="7"/>
      <c r="H90" s="7"/>
    </row>
    <row r="91" spans="3:8" ht="15.75">
      <c r="C91" s="7"/>
      <c r="E91" s="7"/>
      <c r="F91" s="7"/>
      <c r="H91" s="7"/>
    </row>
    <row r="92" spans="3:8" ht="15.75">
      <c r="C92" s="7"/>
      <c r="E92" s="7"/>
      <c r="F92" s="7"/>
      <c r="H92" s="7"/>
    </row>
    <row r="93" spans="3:8" ht="15.75">
      <c r="C93" s="7"/>
      <c r="E93" s="7"/>
      <c r="F93" s="7"/>
      <c r="H93" s="7"/>
    </row>
    <row r="94" spans="3:8" ht="15.75">
      <c r="C94" s="7"/>
      <c r="E94" s="7"/>
      <c r="F94" s="7"/>
      <c r="H94" s="7"/>
    </row>
    <row r="95" spans="3:8" ht="15.75">
      <c r="C95" s="7"/>
      <c r="E95" s="7"/>
      <c r="F95" s="7"/>
      <c r="H95" s="7"/>
    </row>
    <row r="96" spans="3:8" ht="15.75">
      <c r="C96" s="7"/>
      <c r="E96" s="7"/>
      <c r="F96" s="7"/>
      <c r="H96" s="7"/>
    </row>
    <row r="97" spans="3:8" ht="15.75">
      <c r="C97" s="7"/>
      <c r="E97" s="7"/>
      <c r="F97" s="7"/>
      <c r="H97" s="7"/>
    </row>
    <row r="98" spans="3:8" ht="15.75">
      <c r="C98" s="7"/>
      <c r="E98" s="7"/>
      <c r="F98" s="7"/>
      <c r="H98" s="7"/>
    </row>
    <row r="99" spans="3:8" ht="15.75">
      <c r="C99" s="7"/>
      <c r="E99" s="7"/>
      <c r="F99" s="7"/>
      <c r="H99" s="7"/>
    </row>
    <row r="100" spans="3:8" ht="15.75">
      <c r="C100" s="7"/>
      <c r="E100" s="7"/>
      <c r="F100" s="7"/>
      <c r="H100" s="7"/>
    </row>
    <row r="101" spans="3:8" ht="15.75">
      <c r="C101" s="7"/>
      <c r="E101" s="7"/>
      <c r="F101" s="7"/>
      <c r="H101" s="7"/>
    </row>
    <row r="102" spans="3:8" ht="15.75">
      <c r="C102" s="7"/>
      <c r="E102" s="7"/>
      <c r="F102" s="7"/>
      <c r="H102" s="7"/>
    </row>
    <row r="103" spans="3:8" ht="15.75">
      <c r="C103" s="7"/>
      <c r="E103" s="7"/>
      <c r="F103" s="7"/>
      <c r="H103" s="7"/>
    </row>
    <row r="104" spans="3:8" ht="15.75">
      <c r="C104" s="7"/>
      <c r="E104" s="7"/>
      <c r="F104" s="7"/>
      <c r="H104" s="7"/>
    </row>
    <row r="105" spans="3:8" ht="15.75">
      <c r="C105" s="7"/>
      <c r="E105" s="7"/>
      <c r="F105" s="7"/>
      <c r="H105" s="7"/>
    </row>
    <row r="106" spans="3:8" ht="15.75">
      <c r="C106" s="7"/>
      <c r="E106" s="7"/>
      <c r="F106" s="7"/>
      <c r="H106" s="7"/>
    </row>
    <row r="107" spans="3:8" ht="15.75">
      <c r="C107" s="7"/>
      <c r="E107" s="7"/>
      <c r="F107" s="7"/>
      <c r="H107" s="7"/>
    </row>
    <row r="108" spans="3:8" ht="15.75">
      <c r="C108" s="7"/>
      <c r="E108" s="7"/>
      <c r="F108" s="7"/>
      <c r="H108" s="7"/>
    </row>
    <row r="109" spans="3:8" ht="15.75">
      <c r="C109" s="7"/>
      <c r="E109" s="7"/>
      <c r="F109" s="7"/>
      <c r="H109" s="7"/>
    </row>
    <row r="110" spans="3:8" ht="15.75">
      <c r="C110" s="7"/>
      <c r="E110" s="7"/>
      <c r="F110" s="7"/>
      <c r="H110" s="7"/>
    </row>
    <row r="111" spans="3:8" ht="15.75">
      <c r="C111" s="7"/>
      <c r="E111" s="7"/>
      <c r="F111" s="7"/>
      <c r="H111" s="7"/>
    </row>
    <row r="112" spans="3:8" ht="15.75">
      <c r="C112" s="7"/>
      <c r="E112" s="7"/>
      <c r="F112" s="7"/>
      <c r="H112" s="7"/>
    </row>
    <row r="113" spans="3:8" ht="15.75">
      <c r="C113" s="7"/>
      <c r="E113" s="7"/>
      <c r="F113" s="7"/>
      <c r="H113" s="7"/>
    </row>
    <row r="114" spans="3:8" ht="15.75">
      <c r="C114" s="7"/>
      <c r="E114" s="7"/>
      <c r="F114" s="7"/>
      <c r="H114" s="7"/>
    </row>
    <row r="115" spans="3:8" ht="15.75">
      <c r="C115" s="7"/>
      <c r="E115" s="7"/>
      <c r="F115" s="7"/>
      <c r="H115" s="7"/>
    </row>
    <row r="116" spans="3:8" ht="15.75">
      <c r="C116" s="7"/>
      <c r="E116" s="7"/>
      <c r="F116" s="7"/>
      <c r="H116" s="7"/>
    </row>
    <row r="117" spans="3:8" ht="15.75">
      <c r="C117" s="7"/>
      <c r="E117" s="7"/>
      <c r="F117" s="7"/>
      <c r="H117" s="7"/>
    </row>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sheetData>
  <printOptions/>
  <pageMargins left="0.75" right="0.27" top="0.32" bottom="0.36" header="0.5" footer="0.5"/>
  <pageSetup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dimension ref="A1:K63"/>
  <sheetViews>
    <sheetView workbookViewId="0" topLeftCell="A46">
      <selection activeCell="A64" sqref="A64"/>
    </sheetView>
  </sheetViews>
  <sheetFormatPr defaultColWidth="9.140625" defaultRowHeight="12.75"/>
  <cols>
    <col min="1" max="1" width="4.7109375" style="83" customWidth="1"/>
    <col min="2" max="2" width="2.57421875" style="26" customWidth="1"/>
    <col min="3" max="3" width="20.7109375" style="26" customWidth="1"/>
    <col min="4" max="4" width="7.8515625" style="26" customWidth="1"/>
    <col min="5" max="5" width="3.421875" style="26" customWidth="1"/>
    <col min="6" max="6" width="14.421875" style="26" customWidth="1"/>
    <col min="7" max="7" width="15.8515625" style="87" customWidth="1"/>
    <col min="8" max="8" width="3.421875" style="59" customWidth="1"/>
    <col min="9" max="9" width="13.7109375" style="87" customWidth="1"/>
    <col min="10" max="13" width="0" style="26" hidden="1" customWidth="1"/>
    <col min="14" max="14" width="14.421875" style="26" customWidth="1"/>
    <col min="15" max="15" width="11.8515625" style="26" customWidth="1"/>
    <col min="16" max="16384" width="7.8515625" style="26" customWidth="1"/>
  </cols>
  <sheetData>
    <row r="1" spans="1:9" s="27" customFormat="1" ht="15.75" customHeight="1">
      <c r="A1" s="44" t="s">
        <v>0</v>
      </c>
      <c r="B1" s="44"/>
      <c r="C1" s="44"/>
      <c r="D1" s="44"/>
      <c r="E1" s="44"/>
      <c r="F1" s="44"/>
      <c r="G1" s="44"/>
      <c r="H1" s="44"/>
      <c r="I1" s="44"/>
    </row>
    <row r="2" spans="1:9" s="27" customFormat="1" ht="15.75" customHeight="1">
      <c r="A2" s="44" t="s">
        <v>1</v>
      </c>
      <c r="B2" s="44"/>
      <c r="C2" s="44"/>
      <c r="D2" s="44"/>
      <c r="E2" s="44"/>
      <c r="F2" s="44"/>
      <c r="G2" s="44"/>
      <c r="H2" s="44"/>
      <c r="I2" s="44"/>
    </row>
    <row r="3" spans="1:9" s="27" customFormat="1" ht="15.75" customHeight="1">
      <c r="A3" s="44" t="s">
        <v>2</v>
      </c>
      <c r="B3" s="44"/>
      <c r="C3" s="44"/>
      <c r="D3" s="44"/>
      <c r="E3" s="44"/>
      <c r="F3" s="44"/>
      <c r="G3" s="44"/>
      <c r="H3" s="44"/>
      <c r="I3" s="44"/>
    </row>
    <row r="4" spans="7:9" s="27" customFormat="1" ht="15.75">
      <c r="G4" s="97"/>
      <c r="H4" s="106"/>
      <c r="I4" s="97"/>
    </row>
    <row r="5" spans="1:9" s="27" customFormat="1" ht="15.75" customHeight="1">
      <c r="A5" s="44" t="s">
        <v>3</v>
      </c>
      <c r="B5" s="44"/>
      <c r="C5" s="44"/>
      <c r="D5" s="44"/>
      <c r="E5" s="44"/>
      <c r="F5" s="44"/>
      <c r="G5" s="44"/>
      <c r="H5" s="44"/>
      <c r="I5" s="44"/>
    </row>
    <row r="6" spans="1:9" s="27" customFormat="1" ht="15.75" customHeight="1">
      <c r="A6" s="44" t="s">
        <v>203</v>
      </c>
      <c r="B6" s="44"/>
      <c r="C6" s="44"/>
      <c r="D6" s="44"/>
      <c r="E6" s="44"/>
      <c r="F6" s="44"/>
      <c r="G6" s="44"/>
      <c r="H6" s="44"/>
      <c r="I6" s="44"/>
    </row>
    <row r="7" spans="7:9" s="27" customFormat="1" ht="15.75">
      <c r="G7" s="97"/>
      <c r="H7" s="106"/>
      <c r="I7" s="97"/>
    </row>
    <row r="8" spans="1:9" s="27" customFormat="1" ht="15.75" customHeight="1">
      <c r="A8" s="44" t="s">
        <v>158</v>
      </c>
      <c r="B8" s="44"/>
      <c r="C8" s="44"/>
      <c r="D8" s="44"/>
      <c r="E8" s="44"/>
      <c r="F8" s="44"/>
      <c r="G8" s="44"/>
      <c r="H8" s="44"/>
      <c r="I8" s="44"/>
    </row>
    <row r="9" spans="1:11" ht="15.75">
      <c r="A9" s="39"/>
      <c r="B9" s="39"/>
      <c r="C9" s="39"/>
      <c r="D9" s="39"/>
      <c r="E9" s="39"/>
      <c r="F9" s="39"/>
      <c r="G9" s="97"/>
      <c r="H9" s="105"/>
      <c r="I9" s="97"/>
      <c r="J9" s="39"/>
      <c r="K9" s="39"/>
    </row>
    <row r="10" spans="7:9" ht="15.75">
      <c r="G10" s="87" t="s">
        <v>157</v>
      </c>
      <c r="I10" s="87" t="s">
        <v>156</v>
      </c>
    </row>
    <row r="11" spans="7:9" ht="15.75">
      <c r="G11" s="87" t="s">
        <v>155</v>
      </c>
      <c r="H11" s="92"/>
      <c r="I11" s="87" t="s">
        <v>155</v>
      </c>
    </row>
    <row r="12" spans="7:9" ht="15.75">
      <c r="G12" s="104" t="s">
        <v>204</v>
      </c>
      <c r="H12" s="103"/>
      <c r="I12" s="102" t="s">
        <v>154</v>
      </c>
    </row>
    <row r="13" spans="7:9" ht="15.75">
      <c r="G13" s="100" t="s">
        <v>5</v>
      </c>
      <c r="H13" s="101"/>
      <c r="I13" s="100" t="str">
        <f>G13</f>
        <v>RM'000</v>
      </c>
    </row>
    <row r="14" spans="7:9" ht="15.75">
      <c r="G14" s="99"/>
      <c r="H14" s="98"/>
      <c r="I14" s="97"/>
    </row>
    <row r="15" spans="1:9" ht="15.75">
      <c r="A15" s="89" t="s">
        <v>12</v>
      </c>
      <c r="B15" s="27" t="s">
        <v>153</v>
      </c>
      <c r="G15" s="87">
        <v>254282</v>
      </c>
      <c r="I15" s="87">
        <v>266754</v>
      </c>
    </row>
    <row r="16" spans="1:9" ht="15.75">
      <c r="A16" s="89" t="s">
        <v>13</v>
      </c>
      <c r="B16" s="27" t="s">
        <v>220</v>
      </c>
      <c r="G16" s="87">
        <v>62184</v>
      </c>
      <c r="I16" s="87">
        <v>52314</v>
      </c>
    </row>
    <row r="17" spans="1:9" ht="15.75">
      <c r="A17" s="89" t="s">
        <v>14</v>
      </c>
      <c r="B17" s="27" t="s">
        <v>152</v>
      </c>
      <c r="G17" s="87">
        <v>475</v>
      </c>
      <c r="I17" s="87">
        <v>392</v>
      </c>
    </row>
    <row r="18" spans="1:9" ht="15.75">
      <c r="A18" s="89" t="s">
        <v>15</v>
      </c>
      <c r="B18" s="27" t="s">
        <v>151</v>
      </c>
      <c r="G18" s="87">
        <v>4824</v>
      </c>
      <c r="I18" s="87">
        <v>3665</v>
      </c>
    </row>
    <row r="19" spans="1:10" ht="15.75">
      <c r="A19" s="89" t="s">
        <v>16</v>
      </c>
      <c r="B19" s="27" t="s">
        <v>150</v>
      </c>
      <c r="G19" s="87">
        <v>3495</v>
      </c>
      <c r="I19" s="87">
        <v>3746</v>
      </c>
      <c r="J19" s="26" t="s">
        <v>149</v>
      </c>
    </row>
    <row r="20" spans="1:9" ht="15.75">
      <c r="A20" s="45" t="s">
        <v>17</v>
      </c>
      <c r="B20" s="27" t="s">
        <v>148</v>
      </c>
      <c r="G20" s="87">
        <v>24587</v>
      </c>
      <c r="I20" s="87">
        <v>26414</v>
      </c>
    </row>
    <row r="21" spans="1:9" ht="15.75">
      <c r="A21" s="45" t="s">
        <v>18</v>
      </c>
      <c r="B21" s="27" t="s">
        <v>221</v>
      </c>
      <c r="G21" s="87">
        <v>10000</v>
      </c>
      <c r="I21" s="87">
        <v>10000</v>
      </c>
    </row>
    <row r="22" spans="1:2" ht="15.75">
      <c r="A22" s="26"/>
      <c r="B22" s="27"/>
    </row>
    <row r="23" spans="1:2" ht="15.75">
      <c r="A23" s="45" t="s">
        <v>19</v>
      </c>
      <c r="B23" s="27" t="s">
        <v>147</v>
      </c>
    </row>
    <row r="24" spans="2:9" ht="15.75">
      <c r="B24" s="27"/>
      <c r="C24" s="26" t="s">
        <v>146</v>
      </c>
      <c r="G24" s="95">
        <v>69153</v>
      </c>
      <c r="I24" s="95">
        <v>70072</v>
      </c>
    </row>
    <row r="25" spans="2:9" ht="15.75">
      <c r="B25" s="27"/>
      <c r="C25" s="26" t="s">
        <v>222</v>
      </c>
      <c r="G25" s="94">
        <v>17107</v>
      </c>
      <c r="I25" s="94" t="s">
        <v>33</v>
      </c>
    </row>
    <row r="26" spans="2:9" ht="15.75">
      <c r="B26" s="27"/>
      <c r="C26" s="26" t="s">
        <v>223</v>
      </c>
      <c r="G26" s="94">
        <v>5354</v>
      </c>
      <c r="I26" s="94">
        <v>140</v>
      </c>
    </row>
    <row r="27" spans="2:9" ht="15.75">
      <c r="B27" s="27"/>
      <c r="C27" s="26" t="s">
        <v>145</v>
      </c>
      <c r="G27" s="94">
        <v>68055</v>
      </c>
      <c r="I27" s="94">
        <v>75603</v>
      </c>
    </row>
    <row r="28" spans="2:9" ht="15.75">
      <c r="B28" s="27"/>
      <c r="C28" s="26" t="s">
        <v>144</v>
      </c>
      <c r="G28" s="94">
        <v>261575</v>
      </c>
      <c r="I28" s="94">
        <f>200660+52090</f>
        <v>252750</v>
      </c>
    </row>
    <row r="29" spans="2:9" ht="15.75">
      <c r="B29" s="27"/>
      <c r="C29" s="26" t="s">
        <v>143</v>
      </c>
      <c r="G29" s="94">
        <v>43140</v>
      </c>
      <c r="I29" s="94">
        <v>19661</v>
      </c>
    </row>
    <row r="30" spans="2:9" ht="15.75">
      <c r="B30" s="27"/>
      <c r="C30" s="26" t="s">
        <v>142</v>
      </c>
      <c r="G30" s="94">
        <v>30320</v>
      </c>
      <c r="I30" s="94">
        <v>30751</v>
      </c>
    </row>
    <row r="31" spans="2:9" ht="15.75">
      <c r="B31" s="27"/>
      <c r="C31" s="26" t="s">
        <v>141</v>
      </c>
      <c r="G31" s="94">
        <v>859</v>
      </c>
      <c r="I31" s="94">
        <v>2286</v>
      </c>
    </row>
    <row r="32" spans="2:9" ht="15.75">
      <c r="B32" s="27"/>
      <c r="C32" s="26" t="s">
        <v>140</v>
      </c>
      <c r="G32" s="94">
        <v>9299</v>
      </c>
      <c r="I32" s="94">
        <v>10180</v>
      </c>
    </row>
    <row r="33" spans="2:10" ht="15.75">
      <c r="B33" s="27"/>
      <c r="C33" s="26" t="s">
        <v>139</v>
      </c>
      <c r="G33" s="94">
        <v>3876</v>
      </c>
      <c r="I33" s="94">
        <v>2571</v>
      </c>
      <c r="J33" s="26" t="s">
        <v>138</v>
      </c>
    </row>
    <row r="34" spans="2:9" ht="15.75">
      <c r="B34" s="27"/>
      <c r="G34" s="93">
        <f>SUM(G24:G33)</f>
        <v>508738</v>
      </c>
      <c r="I34" s="93">
        <f>SUM(I24:I33)</f>
        <v>464014</v>
      </c>
    </row>
    <row r="35" spans="1:9" ht="15.75">
      <c r="A35" s="89" t="s">
        <v>20</v>
      </c>
      <c r="B35" s="27" t="s">
        <v>137</v>
      </c>
      <c r="G35" s="96"/>
      <c r="I35" s="96"/>
    </row>
    <row r="36" spans="1:9" ht="15.75">
      <c r="A36" s="89"/>
      <c r="B36" s="27"/>
      <c r="C36" s="26" t="s">
        <v>136</v>
      </c>
      <c r="G36" s="95">
        <v>83460</v>
      </c>
      <c r="I36" s="95">
        <v>73567</v>
      </c>
    </row>
    <row r="37" spans="1:9" ht="15.75">
      <c r="A37" s="89"/>
      <c r="B37" s="27"/>
      <c r="C37" s="26" t="s">
        <v>135</v>
      </c>
      <c r="G37" s="94">
        <f>73680+175077</f>
        <v>248757</v>
      </c>
      <c r="I37" s="94">
        <v>243286</v>
      </c>
    </row>
    <row r="38" spans="1:9" ht="15.75">
      <c r="A38" s="89"/>
      <c r="B38" s="27"/>
      <c r="C38" s="26" t="s">
        <v>134</v>
      </c>
      <c r="G38" s="94">
        <v>29778</v>
      </c>
      <c r="I38" s="94">
        <f>17079+4575+1018</f>
        <v>22672</v>
      </c>
    </row>
    <row r="39" spans="2:10" ht="15.75">
      <c r="B39" s="27"/>
      <c r="C39" s="26" t="s">
        <v>39</v>
      </c>
      <c r="G39" s="94">
        <f>2243+182743+15185</f>
        <v>200171</v>
      </c>
      <c r="I39" s="94">
        <f>1526+155496+29904</f>
        <v>186926</v>
      </c>
      <c r="J39" s="26" t="s">
        <v>133</v>
      </c>
    </row>
    <row r="40" spans="2:9" ht="15.75">
      <c r="B40" s="27"/>
      <c r="C40" s="26" t="s">
        <v>132</v>
      </c>
      <c r="G40" s="94">
        <v>2494</v>
      </c>
      <c r="I40" s="94">
        <v>652</v>
      </c>
    </row>
    <row r="41" spans="2:9" ht="15.75">
      <c r="B41" s="27"/>
      <c r="C41" s="26" t="s">
        <v>131</v>
      </c>
      <c r="G41" s="94">
        <v>2636</v>
      </c>
      <c r="I41" s="94">
        <v>5072</v>
      </c>
    </row>
    <row r="42" spans="2:9" ht="15.75">
      <c r="B42" s="27"/>
      <c r="G42" s="93">
        <f>SUM(G36:G41)</f>
        <v>567296</v>
      </c>
      <c r="I42" s="93">
        <f>SUM(I36:I41)</f>
        <v>532175</v>
      </c>
    </row>
    <row r="43" spans="2:9" ht="15.75">
      <c r="B43" s="27"/>
      <c r="G43" s="92"/>
      <c r="I43" s="92"/>
    </row>
    <row r="44" spans="1:9" ht="15.75">
      <c r="A44" s="89" t="s">
        <v>21</v>
      </c>
      <c r="B44" s="27" t="s">
        <v>130</v>
      </c>
      <c r="G44" s="87">
        <f>G34-G42</f>
        <v>-58558</v>
      </c>
      <c r="I44" s="87">
        <f>I34-I42</f>
        <v>-68161</v>
      </c>
    </row>
    <row r="45" ht="15.75">
      <c r="B45" s="27"/>
    </row>
    <row r="46" spans="2:9" ht="16.5" thickBot="1">
      <c r="B46" s="27"/>
      <c r="G46" s="90">
        <f>G44+SUM(G15:G21)</f>
        <v>301289</v>
      </c>
      <c r="I46" s="90">
        <f>I44+SUM(I15:I21)</f>
        <v>295124</v>
      </c>
    </row>
    <row r="47" ht="15.75">
      <c r="B47" s="27"/>
    </row>
    <row r="48" spans="1:2" ht="15.75">
      <c r="A48" s="89" t="s">
        <v>22</v>
      </c>
      <c r="B48" s="27" t="s">
        <v>129</v>
      </c>
    </row>
    <row r="49" spans="2:9" ht="15.75">
      <c r="B49" s="27" t="s">
        <v>128</v>
      </c>
      <c r="G49" s="87">
        <v>143067</v>
      </c>
      <c r="I49" s="87">
        <v>143067</v>
      </c>
    </row>
    <row r="50" ht="15.75">
      <c r="B50" s="27" t="s">
        <v>127</v>
      </c>
    </row>
    <row r="51" spans="2:9" ht="15.75">
      <c r="B51" s="27"/>
      <c r="C51" s="26" t="s">
        <v>126</v>
      </c>
      <c r="G51" s="87">
        <v>29636</v>
      </c>
      <c r="I51" s="87">
        <v>29636</v>
      </c>
    </row>
    <row r="52" spans="2:9" ht="15.75">
      <c r="B52" s="27"/>
      <c r="C52" s="26" t="s">
        <v>125</v>
      </c>
      <c r="G52" s="87">
        <f>5066-G53</f>
        <v>4059</v>
      </c>
      <c r="I52" s="87">
        <f>1278+2165+334</f>
        <v>3777</v>
      </c>
    </row>
    <row r="53" spans="2:9" ht="15.75">
      <c r="B53" s="27"/>
      <c r="C53" s="26" t="s">
        <v>124</v>
      </c>
      <c r="G53" s="87">
        <v>1007</v>
      </c>
      <c r="I53" s="87">
        <v>1007</v>
      </c>
    </row>
    <row r="54" spans="2:9" ht="15.75">
      <c r="B54" s="27"/>
      <c r="C54" s="26" t="s">
        <v>123</v>
      </c>
      <c r="G54" s="87">
        <v>2969</v>
      </c>
      <c r="I54" s="87">
        <v>4508</v>
      </c>
    </row>
    <row r="55" spans="2:9" ht="15.75">
      <c r="B55" s="27"/>
      <c r="C55" s="26" t="s">
        <v>122</v>
      </c>
      <c r="G55" s="91">
        <v>44984</v>
      </c>
      <c r="I55" s="91">
        <v>55037</v>
      </c>
    </row>
    <row r="56" spans="2:9" ht="15.75">
      <c r="B56" s="27"/>
      <c r="G56" s="87">
        <f>SUM(G49:G55)</f>
        <v>225722</v>
      </c>
      <c r="I56" s="87">
        <f>SUM(I49:I55)</f>
        <v>237032</v>
      </c>
    </row>
    <row r="57" spans="1:9" ht="15.75">
      <c r="A57" s="89" t="s">
        <v>23</v>
      </c>
      <c r="B57" s="27" t="s">
        <v>121</v>
      </c>
      <c r="G57" s="87">
        <v>7046</v>
      </c>
      <c r="I57" s="87">
        <v>4531</v>
      </c>
    </row>
    <row r="58" spans="1:9" ht="15.75">
      <c r="A58" s="89" t="s">
        <v>53</v>
      </c>
      <c r="B58" s="27" t="s">
        <v>120</v>
      </c>
      <c r="G58" s="87">
        <f>45385+4254</f>
        <v>49639</v>
      </c>
      <c r="I58" s="87">
        <f>3432+30894</f>
        <v>34326</v>
      </c>
    </row>
    <row r="59" spans="1:9" ht="15.75">
      <c r="A59" s="89" t="s">
        <v>55</v>
      </c>
      <c r="B59" s="27" t="s">
        <v>119</v>
      </c>
      <c r="G59" s="87">
        <v>6536</v>
      </c>
      <c r="I59" s="87">
        <v>6536</v>
      </c>
    </row>
    <row r="60" spans="1:9" ht="15.75">
      <c r="A60" s="45" t="s">
        <v>57</v>
      </c>
      <c r="B60" s="27" t="s">
        <v>118</v>
      </c>
      <c r="G60" s="87">
        <f>12735-389</f>
        <v>12346</v>
      </c>
      <c r="I60" s="87">
        <v>12699</v>
      </c>
    </row>
    <row r="61" spans="2:9" ht="16.5" thickBot="1">
      <c r="B61" s="27"/>
      <c r="G61" s="90">
        <f>SUM(G56:G60)</f>
        <v>301289</v>
      </c>
      <c r="I61" s="90">
        <f>SUM(I56:I60)</f>
        <v>295124</v>
      </c>
    </row>
    <row r="62" ht="15.75">
      <c r="B62" s="27"/>
    </row>
    <row r="63" spans="1:9" ht="15.75">
      <c r="A63" s="89" t="s">
        <v>59</v>
      </c>
      <c r="B63" s="27" t="s">
        <v>117</v>
      </c>
      <c r="G63" s="88">
        <f>(G56-G18-G19-G20)/G49</f>
        <v>1.347732181425486</v>
      </c>
      <c r="H63" s="88"/>
      <c r="I63" s="88">
        <f>(I56-I18-I19-I20)/I49</f>
        <v>1.4203624875058538</v>
      </c>
    </row>
  </sheetData>
  <printOptions/>
  <pageMargins left="0.75" right="0.25" top="0.25" bottom="0.29" header="0.5" footer="0.31"/>
  <pageSetup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dimension ref="A1:Y266"/>
  <sheetViews>
    <sheetView zoomScale="75" zoomScaleNormal="75" workbookViewId="0" topLeftCell="A254">
      <selection activeCell="F264" sqref="F264"/>
    </sheetView>
  </sheetViews>
  <sheetFormatPr defaultColWidth="9.140625" defaultRowHeight="15.75" customHeight="1"/>
  <cols>
    <col min="1" max="1" width="6.57421875" style="15" customWidth="1"/>
    <col min="2" max="2" width="4.28125" style="15" customWidth="1"/>
    <col min="3" max="3" width="3.57421875" style="7" customWidth="1"/>
    <col min="4" max="4" width="12.140625" style="7" customWidth="1"/>
    <col min="5" max="5" width="7.8515625" style="7" customWidth="1"/>
    <col min="6" max="6" width="11.28125" style="7" customWidth="1"/>
    <col min="7" max="7" width="11.7109375" style="7" customWidth="1"/>
    <col min="8" max="8" width="12.421875" style="7" customWidth="1"/>
    <col min="9" max="9" width="13.00390625" style="7" customWidth="1"/>
    <col min="10" max="10" width="13.421875" style="7" customWidth="1"/>
    <col min="11" max="11" width="16.00390625" style="26" customWidth="1"/>
    <col min="12" max="14" width="7.8515625" style="26" customWidth="1"/>
    <col min="15" max="15" width="9.57421875" style="26" customWidth="1"/>
    <col min="16" max="16" width="12.57421875" style="26" customWidth="1"/>
    <col min="17" max="25" width="7.8515625" style="26" customWidth="1"/>
    <col min="26" max="16384" width="7.8515625" style="7" customWidth="1"/>
  </cols>
  <sheetData>
    <row r="1" spans="1:10" ht="15.75" customHeight="1">
      <c r="A1" s="41" t="s">
        <v>0</v>
      </c>
      <c r="B1" s="41"/>
      <c r="C1" s="41"/>
      <c r="D1" s="41"/>
      <c r="E1" s="41"/>
      <c r="F1" s="41"/>
      <c r="G1" s="41"/>
      <c r="H1" s="41"/>
      <c r="I1" s="41"/>
      <c r="J1" s="41"/>
    </row>
    <row r="2" spans="1:10" ht="15.75" customHeight="1">
      <c r="A2" s="41" t="s">
        <v>1</v>
      </c>
      <c r="B2" s="41"/>
      <c r="C2" s="41"/>
      <c r="D2" s="41"/>
      <c r="E2" s="41"/>
      <c r="F2" s="41"/>
      <c r="G2" s="41"/>
      <c r="H2" s="41"/>
      <c r="I2" s="41"/>
      <c r="J2" s="41"/>
    </row>
    <row r="3" spans="1:10" ht="15.75" customHeight="1">
      <c r="A3" s="41" t="s">
        <v>2</v>
      </c>
      <c r="B3" s="41"/>
      <c r="C3" s="41"/>
      <c r="D3" s="41"/>
      <c r="E3" s="41"/>
      <c r="F3" s="41"/>
      <c r="G3" s="41"/>
      <c r="H3" s="41"/>
      <c r="I3" s="41"/>
      <c r="J3" s="41"/>
    </row>
    <row r="4" spans="1:10" ht="15.75" customHeight="1">
      <c r="A4" s="18"/>
      <c r="B4" s="18"/>
      <c r="C4" s="18"/>
      <c r="D4" s="18"/>
      <c r="E4" s="18"/>
      <c r="F4" s="18"/>
      <c r="G4" s="18"/>
      <c r="H4" s="18"/>
      <c r="I4" s="18"/>
      <c r="J4" s="18"/>
    </row>
    <row r="5" spans="1:10" ht="15.75" customHeight="1">
      <c r="A5" s="41" t="s">
        <v>3</v>
      </c>
      <c r="B5" s="41"/>
      <c r="C5" s="41"/>
      <c r="D5" s="41"/>
      <c r="E5" s="41"/>
      <c r="F5" s="41"/>
      <c r="G5" s="41"/>
      <c r="H5" s="41"/>
      <c r="I5" s="41"/>
      <c r="J5" s="41"/>
    </row>
    <row r="6" spans="1:10" ht="15.75" customHeight="1">
      <c r="A6" s="41" t="s">
        <v>205</v>
      </c>
      <c r="B6" s="41"/>
      <c r="C6" s="41"/>
      <c r="D6" s="41"/>
      <c r="E6" s="41"/>
      <c r="F6" s="41"/>
      <c r="G6" s="41"/>
      <c r="H6" s="41"/>
      <c r="I6" s="41"/>
      <c r="J6" s="41"/>
    </row>
    <row r="7" spans="1:10" ht="15.75" customHeight="1">
      <c r="A7" s="18"/>
      <c r="B7" s="18"/>
      <c r="C7" s="18"/>
      <c r="D7" s="18"/>
      <c r="E7" s="18"/>
      <c r="F7" s="18"/>
      <c r="G7" s="18"/>
      <c r="H7" s="18"/>
      <c r="I7" s="18"/>
      <c r="J7" s="18"/>
    </row>
    <row r="8" spans="1:10" ht="15.75" customHeight="1">
      <c r="A8" s="44" t="s">
        <v>24</v>
      </c>
      <c r="B8" s="44"/>
      <c r="C8" s="44"/>
      <c r="D8" s="44"/>
      <c r="E8" s="44"/>
      <c r="F8" s="44"/>
      <c r="G8" s="44"/>
      <c r="H8" s="44"/>
      <c r="I8" s="44"/>
      <c r="J8" s="44"/>
    </row>
    <row r="9" spans="1:10" ht="15.75" customHeight="1">
      <c r="A9" s="39"/>
      <c r="B9" s="39"/>
      <c r="C9" s="39"/>
      <c r="D9" s="39"/>
      <c r="E9" s="39"/>
      <c r="F9" s="39"/>
      <c r="G9" s="39"/>
      <c r="H9" s="39"/>
      <c r="I9" s="39"/>
      <c r="J9" s="39"/>
    </row>
    <row r="10" spans="1:10" ht="15.75" customHeight="1">
      <c r="A10" s="39"/>
      <c r="B10" s="39"/>
      <c r="C10" s="39"/>
      <c r="D10" s="39"/>
      <c r="E10" s="39"/>
      <c r="F10" s="39"/>
      <c r="G10" s="39"/>
      <c r="H10" s="39"/>
      <c r="I10" s="39"/>
      <c r="J10" s="39"/>
    </row>
    <row r="11" spans="1:10" ht="15.75" customHeight="1">
      <c r="A11" s="28"/>
      <c r="B11" s="28"/>
      <c r="C11" s="26"/>
      <c r="D11" s="26"/>
      <c r="E11" s="26"/>
      <c r="F11" s="26"/>
      <c r="G11" s="26"/>
      <c r="H11" s="26"/>
      <c r="I11" s="26"/>
      <c r="J11" s="26"/>
    </row>
    <row r="12" spans="1:2" ht="15.75" customHeight="1">
      <c r="A12" s="19" t="s">
        <v>12</v>
      </c>
      <c r="B12" s="17" t="s">
        <v>25</v>
      </c>
    </row>
    <row r="13" ht="15.75" customHeight="1">
      <c r="A13" s="17"/>
    </row>
    <row r="14" ht="15.75" customHeight="1">
      <c r="A14" s="17"/>
    </row>
    <row r="15" ht="15.75" customHeight="1">
      <c r="A15" s="17"/>
    </row>
    <row r="16" ht="15.75" customHeight="1">
      <c r="A16" s="17"/>
    </row>
    <row r="17" spans="1:2" ht="15.75" customHeight="1">
      <c r="A17" s="19" t="s">
        <v>13</v>
      </c>
      <c r="B17" s="17" t="s">
        <v>26</v>
      </c>
    </row>
    <row r="18" ht="15.75" customHeight="1">
      <c r="A18" s="17"/>
    </row>
    <row r="19" ht="15.75" customHeight="1">
      <c r="A19" s="17"/>
    </row>
    <row r="20" spans="1:2" ht="15.75" customHeight="1">
      <c r="A20" s="19" t="s">
        <v>14</v>
      </c>
      <c r="B20" s="17" t="s">
        <v>27</v>
      </c>
    </row>
    <row r="21" spans="1:3" ht="15.75" customHeight="1">
      <c r="A21" s="17"/>
      <c r="C21" s="6"/>
    </row>
    <row r="22" spans="1:3" ht="15.75" customHeight="1">
      <c r="A22" s="17"/>
      <c r="C22" s="6"/>
    </row>
    <row r="23" spans="1:2" ht="15.75" customHeight="1">
      <c r="A23" s="19" t="s">
        <v>15</v>
      </c>
      <c r="B23" s="17" t="s">
        <v>28</v>
      </c>
    </row>
    <row r="24" spans="1:10" ht="15.75" customHeight="1">
      <c r="A24" s="19"/>
      <c r="B24" s="17"/>
      <c r="I24" s="10" t="s">
        <v>29</v>
      </c>
      <c r="J24" s="10" t="s">
        <v>30</v>
      </c>
    </row>
    <row r="25" spans="1:10" ht="15.75" customHeight="1">
      <c r="A25" s="17"/>
      <c r="B25" s="16" t="s">
        <v>31</v>
      </c>
      <c r="I25" s="10" t="s">
        <v>4</v>
      </c>
      <c r="J25" s="10" t="s">
        <v>4</v>
      </c>
    </row>
    <row r="26" spans="1:10" ht="15.75" customHeight="1">
      <c r="A26" s="17"/>
      <c r="B26" s="16"/>
      <c r="C26" s="9"/>
      <c r="I26" s="10" t="s">
        <v>204</v>
      </c>
      <c r="J26" s="10" t="s">
        <v>204</v>
      </c>
    </row>
    <row r="27" spans="1:10" ht="15.75" customHeight="1">
      <c r="A27" s="17"/>
      <c r="B27" s="16"/>
      <c r="I27" s="10" t="str">
        <f>J27</f>
        <v>RM'000</v>
      </c>
      <c r="J27" s="10" t="s">
        <v>5</v>
      </c>
    </row>
    <row r="28" spans="1:7" ht="15.75" customHeight="1">
      <c r="A28" s="17"/>
      <c r="B28" s="16"/>
      <c r="G28" s="10"/>
    </row>
    <row r="29" spans="1:10" ht="15.75" customHeight="1">
      <c r="A29" s="17"/>
      <c r="B29" s="16" t="s">
        <v>32</v>
      </c>
      <c r="I29" s="7">
        <v>2896</v>
      </c>
      <c r="J29" s="7">
        <v>5509</v>
      </c>
    </row>
    <row r="30" spans="1:10" ht="15.75" customHeight="1">
      <c r="A30" s="17"/>
      <c r="B30" s="16" t="s">
        <v>110</v>
      </c>
      <c r="I30" s="7">
        <v>-72</v>
      </c>
      <c r="J30" s="7">
        <v>-352</v>
      </c>
    </row>
    <row r="31" spans="1:10" ht="15.75" customHeight="1" thickBot="1">
      <c r="A31" s="17"/>
      <c r="I31" s="24">
        <f>SUM(I29:I30)</f>
        <v>2824</v>
      </c>
      <c r="J31" s="24">
        <f>SUM(J29:J30)</f>
        <v>5157</v>
      </c>
    </row>
    <row r="32" spans="1:10" ht="15.75" customHeight="1">
      <c r="A32" s="17"/>
      <c r="I32" s="2"/>
      <c r="J32" s="2"/>
    </row>
    <row r="33" spans="1:10" ht="15.75" customHeight="1">
      <c r="A33" s="17"/>
      <c r="I33" s="2"/>
      <c r="J33" s="2"/>
    </row>
    <row r="34" spans="1:10" ht="15.75" customHeight="1">
      <c r="A34" s="17"/>
      <c r="I34" s="2"/>
      <c r="J34" s="2"/>
    </row>
    <row r="35" spans="1:10" ht="15.75" customHeight="1">
      <c r="A35" s="17"/>
      <c r="I35" s="2"/>
      <c r="J35" s="2"/>
    </row>
    <row r="36" spans="1:10" ht="15.75" customHeight="1">
      <c r="A36" s="17"/>
      <c r="I36" s="2"/>
      <c r="J36" s="2"/>
    </row>
    <row r="37" spans="1:10" ht="15.75" customHeight="1">
      <c r="A37" s="17"/>
      <c r="I37" s="2"/>
      <c r="J37" s="2"/>
    </row>
    <row r="38" spans="1:2" ht="15.75" customHeight="1">
      <c r="A38" s="19" t="s">
        <v>16</v>
      </c>
      <c r="B38" s="17" t="s">
        <v>80</v>
      </c>
    </row>
    <row r="39" spans="1:10" ht="15.75" customHeight="1">
      <c r="A39" s="17"/>
      <c r="B39" s="1"/>
      <c r="C39" s="2"/>
      <c r="D39" s="2"/>
      <c r="E39" s="2"/>
      <c r="F39" s="2"/>
      <c r="G39" s="2"/>
      <c r="H39" s="5"/>
      <c r="I39" s="2"/>
      <c r="J39" s="5"/>
    </row>
    <row r="40" spans="1:10" ht="15.75" customHeight="1">
      <c r="A40" s="17"/>
      <c r="B40" s="1"/>
      <c r="C40" s="2"/>
      <c r="D40" s="2"/>
      <c r="E40" s="2"/>
      <c r="F40" s="2"/>
      <c r="G40" s="2"/>
      <c r="H40" s="5"/>
      <c r="I40" s="10" t="s">
        <v>113</v>
      </c>
      <c r="J40" s="10" t="s">
        <v>30</v>
      </c>
    </row>
    <row r="41" spans="1:10" ht="15.75" customHeight="1">
      <c r="A41" s="17"/>
      <c r="B41" s="1"/>
      <c r="C41" s="2"/>
      <c r="D41" s="2"/>
      <c r="E41" s="2"/>
      <c r="F41" s="2"/>
      <c r="G41" s="2"/>
      <c r="H41" s="5"/>
      <c r="I41" s="10" t="s">
        <v>4</v>
      </c>
      <c r="J41" s="10" t="s">
        <v>4</v>
      </c>
    </row>
    <row r="42" spans="1:10" ht="15.75" customHeight="1">
      <c r="A42" s="17"/>
      <c r="B42" s="1"/>
      <c r="C42" s="2"/>
      <c r="D42" s="2"/>
      <c r="E42" s="2"/>
      <c r="F42" s="2"/>
      <c r="G42" s="2"/>
      <c r="H42" s="5"/>
      <c r="I42" s="10" t="s">
        <v>204</v>
      </c>
      <c r="J42" s="10" t="s">
        <v>204</v>
      </c>
    </row>
    <row r="43" spans="1:10" ht="15.75" customHeight="1">
      <c r="A43" s="17"/>
      <c r="B43" s="7"/>
      <c r="C43" s="2"/>
      <c r="D43" s="2"/>
      <c r="E43" s="2"/>
      <c r="F43" s="2"/>
      <c r="G43" s="2"/>
      <c r="H43" s="5"/>
      <c r="I43" s="10" t="s">
        <v>5</v>
      </c>
      <c r="J43" s="10" t="s">
        <v>5</v>
      </c>
    </row>
    <row r="44" spans="1:10" ht="15.75" customHeight="1">
      <c r="A44" s="17"/>
      <c r="B44" s="7"/>
      <c r="C44" s="2"/>
      <c r="D44" s="2"/>
      <c r="E44" s="2"/>
      <c r="F44" s="2"/>
      <c r="G44" s="2"/>
      <c r="H44" s="5"/>
      <c r="I44" s="10"/>
      <c r="J44" s="10"/>
    </row>
    <row r="45" spans="1:10" ht="15.75" customHeight="1">
      <c r="A45" s="17"/>
      <c r="B45" s="3" t="s">
        <v>218</v>
      </c>
      <c r="C45" s="2"/>
      <c r="D45" s="2"/>
      <c r="E45" s="2"/>
      <c r="F45" s="2"/>
      <c r="G45" s="2"/>
      <c r="H45" s="5"/>
      <c r="I45" s="10">
        <v>0</v>
      </c>
      <c r="J45" s="10">
        <v>2894</v>
      </c>
    </row>
    <row r="46" spans="1:10" ht="15.75" customHeight="1" thickBot="1">
      <c r="A46" s="17"/>
      <c r="B46" s="3"/>
      <c r="C46" s="2"/>
      <c r="D46" s="2"/>
      <c r="E46" s="2"/>
      <c r="F46" s="2"/>
      <c r="G46" s="2"/>
      <c r="H46" s="5"/>
      <c r="I46" s="32">
        <v>0</v>
      </c>
      <c r="J46" s="32">
        <f>SUM(J45)</f>
        <v>2894</v>
      </c>
    </row>
    <row r="47" spans="1:10" ht="15.75" customHeight="1">
      <c r="A47" s="17"/>
      <c r="B47" s="3"/>
      <c r="C47" s="2"/>
      <c r="D47" s="2"/>
      <c r="E47" s="2"/>
      <c r="F47" s="2"/>
      <c r="G47" s="2"/>
      <c r="H47" s="5"/>
      <c r="I47" s="40"/>
      <c r="J47" s="59"/>
    </row>
    <row r="48" spans="1:10" ht="15.75" customHeight="1">
      <c r="A48" s="17"/>
      <c r="B48" s="3"/>
      <c r="C48" s="2"/>
      <c r="D48" s="2"/>
      <c r="E48" s="2"/>
      <c r="F48" s="2"/>
      <c r="G48" s="2"/>
      <c r="H48" s="5"/>
      <c r="I48" s="40"/>
      <c r="J48" s="59"/>
    </row>
    <row r="49" spans="1:10" ht="15.75" customHeight="1">
      <c r="A49" s="17"/>
      <c r="B49" s="3"/>
      <c r="C49" s="2"/>
      <c r="D49" s="2"/>
      <c r="E49" s="2"/>
      <c r="F49" s="2"/>
      <c r="G49" s="2"/>
      <c r="H49" s="5"/>
      <c r="I49" s="40"/>
      <c r="J49" s="59"/>
    </row>
    <row r="50" spans="1:10" ht="15.75" customHeight="1">
      <c r="A50" s="19" t="s">
        <v>17</v>
      </c>
      <c r="B50" s="79" t="s">
        <v>105</v>
      </c>
      <c r="C50" s="2"/>
      <c r="D50" s="2"/>
      <c r="E50" s="2"/>
      <c r="F50" s="2"/>
      <c r="G50" s="2"/>
      <c r="H50" s="5"/>
      <c r="I50" s="40"/>
      <c r="J50" s="59"/>
    </row>
    <row r="51" spans="1:10" ht="15.75" customHeight="1">
      <c r="A51" s="17"/>
      <c r="B51" s="3"/>
      <c r="C51" s="2"/>
      <c r="D51" s="2"/>
      <c r="E51" s="2"/>
      <c r="F51" s="2"/>
      <c r="G51" s="2"/>
      <c r="H51" s="5"/>
      <c r="I51" s="40"/>
      <c r="J51" s="59"/>
    </row>
    <row r="52" spans="1:10" ht="15.75" customHeight="1">
      <c r="A52" s="17"/>
      <c r="B52" s="3"/>
      <c r="C52" s="2"/>
      <c r="D52" s="2"/>
      <c r="E52" s="2"/>
      <c r="F52" s="2"/>
      <c r="G52" s="2"/>
      <c r="H52" s="5"/>
      <c r="I52" s="40"/>
      <c r="J52" s="59"/>
    </row>
    <row r="53" spans="1:10" ht="15.75" customHeight="1">
      <c r="A53" s="17"/>
      <c r="B53" s="3"/>
      <c r="C53" s="2"/>
      <c r="D53" s="2"/>
      <c r="E53" s="2"/>
      <c r="F53" s="2"/>
      <c r="G53" s="2"/>
      <c r="H53" s="5"/>
      <c r="I53" s="40"/>
      <c r="J53" s="59"/>
    </row>
    <row r="54" spans="1:10" ht="15.75" customHeight="1">
      <c r="A54" s="17"/>
      <c r="B54" s="3"/>
      <c r="C54" s="2"/>
      <c r="D54" s="2"/>
      <c r="E54" s="2"/>
      <c r="F54" s="2"/>
      <c r="G54" s="2"/>
      <c r="H54" s="5"/>
      <c r="I54" s="40"/>
      <c r="J54" s="59"/>
    </row>
    <row r="55" spans="1:6" ht="15.75" customHeight="1">
      <c r="A55" s="17"/>
      <c r="B55" s="80" t="s">
        <v>206</v>
      </c>
      <c r="C55" s="2"/>
      <c r="D55" s="2"/>
      <c r="E55" s="2"/>
      <c r="F55" s="2"/>
    </row>
    <row r="56" spans="1:10" ht="15.75" customHeight="1">
      <c r="A56" s="17"/>
      <c r="C56" s="15"/>
      <c r="J56" s="8" t="s">
        <v>5</v>
      </c>
    </row>
    <row r="57" spans="1:10" ht="15.75" customHeight="1">
      <c r="A57" s="17"/>
      <c r="C57" s="16"/>
      <c r="J57" s="26"/>
    </row>
    <row r="58" spans="1:10" ht="15.75" customHeight="1">
      <c r="A58" s="17"/>
      <c r="B58" s="16" t="s">
        <v>106</v>
      </c>
      <c r="J58" s="59">
        <f>510</f>
        <v>510</v>
      </c>
    </row>
    <row r="59" spans="1:10" ht="15.75" customHeight="1">
      <c r="A59" s="17"/>
      <c r="B59" s="16" t="s">
        <v>114</v>
      </c>
      <c r="J59" s="57">
        <v>-304</v>
      </c>
    </row>
    <row r="60" spans="1:10" ht="15.75" customHeight="1" thickBot="1">
      <c r="A60" s="17"/>
      <c r="B60" s="16" t="s">
        <v>107</v>
      </c>
      <c r="J60" s="81">
        <f>J59+J58</f>
        <v>206</v>
      </c>
    </row>
    <row r="61" spans="1:13" ht="15.75" customHeight="1" thickTop="1">
      <c r="A61" s="17"/>
      <c r="B61" s="7"/>
      <c r="J61" s="26"/>
      <c r="M61" s="7"/>
    </row>
    <row r="62" spans="1:10" ht="15.75" customHeight="1" thickBot="1">
      <c r="A62" s="17"/>
      <c r="B62" s="3"/>
      <c r="J62" s="82">
        <f>0.925*5685/1000+95*1.8</f>
        <v>176.258625</v>
      </c>
    </row>
    <row r="63" spans="1:10" ht="15.75" customHeight="1" thickTop="1">
      <c r="A63" s="17"/>
      <c r="C63" s="3"/>
      <c r="J63" s="59"/>
    </row>
    <row r="64" spans="1:2" ht="15.75" customHeight="1">
      <c r="A64" s="19" t="s">
        <v>18</v>
      </c>
      <c r="B64" s="27" t="s">
        <v>111</v>
      </c>
    </row>
    <row r="65" spans="1:3" ht="15.75" customHeight="1">
      <c r="A65" s="17"/>
      <c r="C65" s="6"/>
    </row>
    <row r="66" spans="1:3" ht="15.75" customHeight="1">
      <c r="A66" s="17"/>
      <c r="C66" s="6"/>
    </row>
    <row r="67" spans="1:3" ht="15.75" customHeight="1">
      <c r="A67" s="17"/>
      <c r="C67" s="6"/>
    </row>
    <row r="68" spans="1:3" ht="15.75" customHeight="1">
      <c r="A68" s="17"/>
      <c r="C68" s="6"/>
    </row>
    <row r="69" spans="1:3" ht="15.75" customHeight="1">
      <c r="A69" s="17"/>
      <c r="C69" s="6"/>
    </row>
    <row r="70" spans="1:3" ht="15.75" customHeight="1">
      <c r="A70" s="17"/>
      <c r="C70" s="6"/>
    </row>
    <row r="71" spans="1:3" ht="15.75" customHeight="1">
      <c r="A71" s="17"/>
      <c r="C71" s="6"/>
    </row>
    <row r="72" spans="1:3" ht="15.75" customHeight="1">
      <c r="A72" s="17"/>
      <c r="C72" s="6"/>
    </row>
    <row r="73" spans="1:3" ht="15.75" customHeight="1">
      <c r="A73" s="17"/>
      <c r="C73" s="6"/>
    </row>
    <row r="74" spans="1:3" ht="15.75" customHeight="1">
      <c r="A74" s="17"/>
      <c r="C74" s="6"/>
    </row>
    <row r="75" spans="1:3" ht="15.75" customHeight="1">
      <c r="A75" s="17"/>
      <c r="C75" s="6"/>
    </row>
    <row r="76" spans="1:3" ht="15.75" customHeight="1">
      <c r="A76" s="17"/>
      <c r="C76" s="6"/>
    </row>
    <row r="77" spans="1:3" ht="15.75" customHeight="1">
      <c r="A77" s="17"/>
      <c r="C77" s="6"/>
    </row>
    <row r="78" spans="1:3" ht="15.75" customHeight="1">
      <c r="A78" s="17"/>
      <c r="C78" s="6"/>
    </row>
    <row r="79" spans="1:3" ht="15.75" customHeight="1">
      <c r="A79" s="17"/>
      <c r="C79" s="6"/>
    </row>
    <row r="80" spans="1:3" ht="15.75" customHeight="1">
      <c r="A80" s="17"/>
      <c r="C80" s="6"/>
    </row>
    <row r="81" spans="1:3" ht="15.75" customHeight="1">
      <c r="A81" s="17"/>
      <c r="C81" s="6"/>
    </row>
    <row r="82" spans="1:3" ht="15.75" customHeight="1">
      <c r="A82" s="17"/>
      <c r="C82" s="6"/>
    </row>
    <row r="83" spans="1:3" ht="15.75" customHeight="1">
      <c r="A83" s="17"/>
      <c r="C83" s="6"/>
    </row>
    <row r="84" spans="1:3" ht="15.75" customHeight="1">
      <c r="A84" s="17"/>
      <c r="C84" s="6"/>
    </row>
    <row r="85" spans="1:2" ht="15.75" customHeight="1">
      <c r="A85" s="19" t="s">
        <v>19</v>
      </c>
      <c r="B85" s="6" t="s">
        <v>34</v>
      </c>
    </row>
    <row r="86" ht="15.75" customHeight="1">
      <c r="A86" s="17"/>
    </row>
    <row r="87" ht="15.75" customHeight="1">
      <c r="A87" s="17"/>
    </row>
    <row r="88" ht="15.75" customHeight="1">
      <c r="A88" s="17"/>
    </row>
    <row r="89" spans="1:2" ht="15.75" customHeight="1">
      <c r="A89" s="19" t="s">
        <v>20</v>
      </c>
      <c r="B89" s="6" t="s">
        <v>35</v>
      </c>
    </row>
    <row r="90" spans="1:3" ht="15.75" customHeight="1">
      <c r="A90" s="17"/>
      <c r="C90" s="6"/>
    </row>
    <row r="91" spans="1:3" ht="15.75" customHeight="1">
      <c r="A91" s="17"/>
      <c r="C91" s="6"/>
    </row>
    <row r="92" spans="1:3" ht="15.75" customHeight="1">
      <c r="A92" s="17"/>
      <c r="C92" s="6"/>
    </row>
    <row r="93" spans="1:3" ht="15.75" customHeight="1">
      <c r="A93" s="17"/>
      <c r="C93" s="6"/>
    </row>
    <row r="94" spans="1:3" ht="15.75" customHeight="1">
      <c r="A94" s="17"/>
      <c r="C94" s="6"/>
    </row>
    <row r="95" spans="1:3" ht="15.75" customHeight="1">
      <c r="A95" s="19" t="s">
        <v>21</v>
      </c>
      <c r="B95" s="17" t="s">
        <v>217</v>
      </c>
      <c r="C95" s="6"/>
    </row>
    <row r="96" spans="1:10" ht="15.75" customHeight="1">
      <c r="A96" s="19"/>
      <c r="B96" s="17"/>
      <c r="C96" s="6"/>
      <c r="I96" s="146" t="s">
        <v>212</v>
      </c>
      <c r="J96" s="146" t="s">
        <v>213</v>
      </c>
    </row>
    <row r="97" spans="1:10" ht="15.75" customHeight="1">
      <c r="A97" s="17"/>
      <c r="C97" s="6"/>
      <c r="I97" s="10" t="s">
        <v>5</v>
      </c>
      <c r="J97" s="10" t="s">
        <v>5</v>
      </c>
    </row>
    <row r="98" spans="1:10" ht="15.75" customHeight="1">
      <c r="A98" s="17"/>
      <c r="B98" s="16" t="s">
        <v>219</v>
      </c>
      <c r="C98" s="6"/>
      <c r="I98" s="7">
        <v>73680</v>
      </c>
      <c r="J98" s="7">
        <v>83667</v>
      </c>
    </row>
    <row r="99" spans="1:10" ht="15.75" customHeight="1">
      <c r="A99" s="17"/>
      <c r="B99" s="16" t="s">
        <v>211</v>
      </c>
      <c r="C99" s="6"/>
      <c r="I99" s="7">
        <v>175077</v>
      </c>
      <c r="J99" s="7">
        <v>159619</v>
      </c>
    </row>
    <row r="100" spans="1:10" ht="15.75" customHeight="1" thickBot="1">
      <c r="A100" s="17"/>
      <c r="B100" s="16" t="s">
        <v>214</v>
      </c>
      <c r="C100" s="6"/>
      <c r="I100" s="147">
        <f>SUM(I98:I99)</f>
        <v>248757</v>
      </c>
      <c r="J100" s="147">
        <f>SUM(J98:J99)</f>
        <v>243286</v>
      </c>
    </row>
    <row r="101" spans="1:3" ht="15.75" customHeight="1" thickTop="1">
      <c r="A101" s="17"/>
      <c r="C101" s="6"/>
    </row>
    <row r="102" spans="1:2" ht="15.75" customHeight="1">
      <c r="A102" s="19" t="s">
        <v>22</v>
      </c>
      <c r="B102" s="6" t="s">
        <v>207</v>
      </c>
    </row>
    <row r="103" spans="1:10" ht="15.75" customHeight="1">
      <c r="A103" s="17"/>
      <c r="H103" s="42" t="s">
        <v>36</v>
      </c>
      <c r="I103" s="43"/>
      <c r="J103" s="23"/>
    </row>
    <row r="104" spans="1:10" ht="15.75" customHeight="1">
      <c r="A104" s="17"/>
      <c r="H104" s="21" t="s">
        <v>37</v>
      </c>
      <c r="I104" s="33" t="s">
        <v>38</v>
      </c>
      <c r="J104" s="36" t="s">
        <v>5</v>
      </c>
    </row>
    <row r="105" spans="1:10" ht="15.75" customHeight="1">
      <c r="A105" s="17"/>
      <c r="B105" s="15" t="s">
        <v>6</v>
      </c>
      <c r="C105" s="7" t="s">
        <v>39</v>
      </c>
      <c r="E105" s="14"/>
      <c r="F105" s="14"/>
      <c r="H105" s="22"/>
      <c r="I105" s="12"/>
      <c r="J105" s="13"/>
    </row>
    <row r="106" spans="1:10" ht="15.75" customHeight="1">
      <c r="A106" s="17"/>
      <c r="B106" s="7"/>
      <c r="C106" s="7" t="s">
        <v>33</v>
      </c>
      <c r="D106" s="7" t="s">
        <v>40</v>
      </c>
      <c r="E106" s="14"/>
      <c r="F106" s="14"/>
      <c r="H106" s="22" t="s">
        <v>41</v>
      </c>
      <c r="I106" s="12">
        <f>612+4250+3381</f>
        <v>8243</v>
      </c>
      <c r="J106" s="48">
        <f>I106</f>
        <v>8243</v>
      </c>
    </row>
    <row r="107" spans="1:10" ht="15.75" customHeight="1">
      <c r="A107" s="17"/>
      <c r="B107" s="7"/>
      <c r="E107" s="14"/>
      <c r="F107" s="14"/>
      <c r="H107" s="22" t="s">
        <v>48</v>
      </c>
      <c r="I107" s="12">
        <v>204</v>
      </c>
      <c r="J107" s="48">
        <v>775</v>
      </c>
    </row>
    <row r="108" spans="1:10" ht="15.75" customHeight="1">
      <c r="A108" s="17"/>
      <c r="B108" s="7"/>
      <c r="E108" s="14"/>
      <c r="F108" s="14"/>
      <c r="H108" s="22" t="s">
        <v>42</v>
      </c>
      <c r="I108" s="12">
        <f>1647+382</f>
        <v>2029</v>
      </c>
      <c r="J108" s="53">
        <v>916</v>
      </c>
    </row>
    <row r="109" spans="1:10" ht="15.75" customHeight="1">
      <c r="A109" s="17"/>
      <c r="B109" s="7"/>
      <c r="E109" s="14"/>
      <c r="F109" s="14"/>
      <c r="H109" s="34" t="s">
        <v>43</v>
      </c>
      <c r="I109" s="35"/>
      <c r="J109" s="52">
        <f>SUM(J106:J108)</f>
        <v>9934</v>
      </c>
    </row>
    <row r="110" spans="1:10" ht="15.75" customHeight="1">
      <c r="A110" s="17"/>
      <c r="B110" s="7"/>
      <c r="E110" s="14"/>
      <c r="F110" s="14"/>
      <c r="H110" s="22"/>
      <c r="I110" s="13"/>
      <c r="J110" s="74"/>
    </row>
    <row r="111" spans="1:10" ht="15.75" customHeight="1">
      <c r="A111" s="17"/>
      <c r="B111" s="7"/>
      <c r="C111" s="7" t="s">
        <v>33</v>
      </c>
      <c r="D111" s="7" t="s">
        <v>44</v>
      </c>
      <c r="H111" s="22" t="s">
        <v>41</v>
      </c>
      <c r="I111" s="47">
        <f>182742+8857-1692-44474+4674</f>
        <v>150107</v>
      </c>
      <c r="J111" s="48">
        <f>I111</f>
        <v>150107</v>
      </c>
    </row>
    <row r="112" spans="1:10" ht="15.75" customHeight="1">
      <c r="A112" s="17"/>
      <c r="B112" s="7"/>
      <c r="H112" s="22" t="s">
        <v>48</v>
      </c>
      <c r="I112" s="13">
        <f>5000</f>
        <v>5000</v>
      </c>
      <c r="J112" s="53">
        <f>19000</f>
        <v>19000</v>
      </c>
    </row>
    <row r="113" spans="1:10" ht="15.75" customHeight="1">
      <c r="A113" s="17"/>
      <c r="B113" s="7"/>
      <c r="H113" s="22" t="s">
        <v>42</v>
      </c>
      <c r="I113" s="13">
        <v>581</v>
      </c>
      <c r="J113" s="53">
        <v>262</v>
      </c>
    </row>
    <row r="114" spans="1:10" ht="15.75" customHeight="1">
      <c r="A114" s="17"/>
      <c r="B114" s="7"/>
      <c r="E114" s="14"/>
      <c r="F114" s="14"/>
      <c r="H114" s="22" t="s">
        <v>45</v>
      </c>
      <c r="I114" s="13">
        <v>3774</v>
      </c>
      <c r="J114" s="53">
        <v>7750</v>
      </c>
    </row>
    <row r="115" spans="1:20" ht="15.75" customHeight="1">
      <c r="A115" s="17"/>
      <c r="B115" s="7"/>
      <c r="E115" s="14"/>
      <c r="F115" s="14"/>
      <c r="H115" s="22" t="s">
        <v>46</v>
      </c>
      <c r="I115" s="13">
        <v>3900</v>
      </c>
      <c r="J115" s="48">
        <v>7572</v>
      </c>
      <c r="T115" s="7"/>
    </row>
    <row r="116" spans="1:10" ht="15.75" customHeight="1">
      <c r="A116" s="17"/>
      <c r="B116" s="7"/>
      <c r="E116" s="14"/>
      <c r="F116" s="14"/>
      <c r="H116" s="22" t="s">
        <v>47</v>
      </c>
      <c r="I116" s="13">
        <f>1012+894</f>
        <v>1906</v>
      </c>
      <c r="J116" s="53">
        <f>1692+1495</f>
        <v>3187</v>
      </c>
    </row>
    <row r="117" spans="1:10" ht="15.75" customHeight="1">
      <c r="A117" s="17"/>
      <c r="B117" s="7"/>
      <c r="E117" s="14"/>
      <c r="F117" s="14"/>
      <c r="H117" s="34" t="s">
        <v>43</v>
      </c>
      <c r="I117" s="11"/>
      <c r="J117" s="11">
        <f>SUM(J111:J116)</f>
        <v>187878</v>
      </c>
    </row>
    <row r="118" spans="1:10" ht="15.75" customHeight="1">
      <c r="A118" s="17"/>
      <c r="B118" s="7"/>
      <c r="E118" s="14"/>
      <c r="F118" s="14"/>
      <c r="H118" s="22"/>
      <c r="I118" s="12"/>
      <c r="J118" s="23"/>
    </row>
    <row r="119" spans="1:10" ht="15.75" customHeight="1">
      <c r="A119" s="17"/>
      <c r="B119" s="7" t="s">
        <v>8</v>
      </c>
      <c r="C119" s="7" t="s">
        <v>104</v>
      </c>
      <c r="E119" s="14"/>
      <c r="F119" s="14"/>
      <c r="H119" s="22" t="s">
        <v>41</v>
      </c>
      <c r="I119" s="13">
        <f>2233+10</f>
        <v>2243</v>
      </c>
      <c r="J119" s="62">
        <f>I119</f>
        <v>2243</v>
      </c>
    </row>
    <row r="120" spans="1:10" ht="15.75" customHeight="1">
      <c r="A120" s="17"/>
      <c r="B120" s="7"/>
      <c r="E120" s="14"/>
      <c r="F120" s="14"/>
      <c r="H120" s="22" t="s">
        <v>46</v>
      </c>
      <c r="I120" s="12">
        <v>60</v>
      </c>
      <c r="J120" s="13">
        <v>116</v>
      </c>
    </row>
    <row r="121" spans="1:10" ht="15.75" customHeight="1">
      <c r="A121" s="17"/>
      <c r="B121" s="7"/>
      <c r="E121" s="14"/>
      <c r="F121" s="14"/>
      <c r="H121" s="61" t="s">
        <v>43</v>
      </c>
      <c r="I121" s="35"/>
      <c r="J121" s="11">
        <f>SUM(J119:J120)</f>
        <v>2359</v>
      </c>
    </row>
    <row r="122" spans="1:25" s="6" customFormat="1" ht="15.75" customHeight="1" thickBot="1">
      <c r="A122" s="17"/>
      <c r="B122" s="6" t="s">
        <v>49</v>
      </c>
      <c r="H122" s="25"/>
      <c r="I122" s="25"/>
      <c r="J122" s="37">
        <f>J117+J109+J121</f>
        <v>200171</v>
      </c>
      <c r="K122" s="27"/>
      <c r="L122" s="27"/>
      <c r="M122" s="27"/>
      <c r="N122" s="27"/>
      <c r="O122" s="27"/>
      <c r="P122" s="27"/>
      <c r="Q122" s="27"/>
      <c r="R122" s="27"/>
      <c r="S122" s="27"/>
      <c r="T122" s="27"/>
      <c r="U122" s="27"/>
      <c r="V122" s="27"/>
      <c r="W122" s="27"/>
      <c r="X122" s="27"/>
      <c r="Y122" s="27"/>
    </row>
    <row r="123" spans="1:10" ht="15.75" customHeight="1" thickTop="1">
      <c r="A123" s="17"/>
      <c r="H123" s="12"/>
      <c r="I123" s="12"/>
      <c r="J123" s="13"/>
    </row>
    <row r="124" spans="1:10" ht="15.75" customHeight="1">
      <c r="A124" s="17"/>
      <c r="B124" s="15" t="s">
        <v>9</v>
      </c>
      <c r="C124" s="26" t="s">
        <v>50</v>
      </c>
      <c r="D124" s="26"/>
      <c r="E124" s="45"/>
      <c r="F124" s="45"/>
      <c r="G124" s="26"/>
      <c r="H124" s="46"/>
      <c r="I124" s="47"/>
      <c r="J124" s="48"/>
    </row>
    <row r="125" spans="1:10" ht="15.75" customHeight="1">
      <c r="A125" s="17"/>
      <c r="C125" s="26" t="s">
        <v>33</v>
      </c>
      <c r="D125" s="26" t="s">
        <v>40</v>
      </c>
      <c r="E125" s="26"/>
      <c r="F125" s="26"/>
      <c r="G125" s="26"/>
      <c r="H125" s="46" t="s">
        <v>41</v>
      </c>
      <c r="I125" s="47">
        <f>2266+8500+25139</f>
        <v>35905</v>
      </c>
      <c r="J125" s="48">
        <f>I125</f>
        <v>35905</v>
      </c>
    </row>
    <row r="126" spans="1:10" ht="15.75" customHeight="1">
      <c r="A126" s="17"/>
      <c r="C126" s="26"/>
      <c r="D126" s="26"/>
      <c r="E126" s="26"/>
      <c r="F126" s="26"/>
      <c r="G126" s="26"/>
      <c r="H126" s="46" t="s">
        <v>48</v>
      </c>
      <c r="I126" s="47">
        <v>532</v>
      </c>
      <c r="J126" s="48">
        <v>2022</v>
      </c>
    </row>
    <row r="127" spans="1:10" ht="15.75" customHeight="1">
      <c r="A127" s="17"/>
      <c r="C127" s="26"/>
      <c r="D127" s="26"/>
      <c r="E127" s="26"/>
      <c r="F127" s="26"/>
      <c r="G127" s="26"/>
      <c r="H127" s="46" t="s">
        <v>42</v>
      </c>
      <c r="I127" s="47">
        <f>9488+2303</f>
        <v>11791</v>
      </c>
      <c r="J127" s="49">
        <f>I127*0.45165</f>
        <v>5325.40515</v>
      </c>
    </row>
    <row r="128" spans="1:10" ht="15.75" customHeight="1">
      <c r="A128" s="17"/>
      <c r="C128" s="26"/>
      <c r="D128" s="26"/>
      <c r="E128" s="45"/>
      <c r="F128" s="45"/>
      <c r="G128" s="26"/>
      <c r="H128" s="50" t="s">
        <v>43</v>
      </c>
      <c r="I128" s="51"/>
      <c r="J128" s="52">
        <f>SUM(J125:J127)</f>
        <v>43252.40515</v>
      </c>
    </row>
    <row r="129" spans="1:10" ht="15.75" customHeight="1">
      <c r="A129" s="17"/>
      <c r="C129" s="26"/>
      <c r="D129" s="26"/>
      <c r="E129" s="45"/>
      <c r="F129" s="45"/>
      <c r="G129" s="26"/>
      <c r="H129" s="46"/>
      <c r="I129" s="47"/>
      <c r="J129" s="48"/>
    </row>
    <row r="130" spans="1:10" ht="15.75" customHeight="1">
      <c r="A130" s="17"/>
      <c r="C130" s="26" t="s">
        <v>33</v>
      </c>
      <c r="D130" s="26" t="s">
        <v>44</v>
      </c>
      <c r="E130" s="45"/>
      <c r="F130" s="45"/>
      <c r="G130" s="26"/>
      <c r="H130" s="46" t="s">
        <v>42</v>
      </c>
      <c r="I130" s="47">
        <v>4722</v>
      </c>
      <c r="J130" s="53">
        <f>I130*0.45165</f>
        <v>2132.6913</v>
      </c>
    </row>
    <row r="131" spans="1:10" ht="15.75" customHeight="1">
      <c r="A131" s="17"/>
      <c r="C131" s="26"/>
      <c r="D131" s="26"/>
      <c r="E131" s="45"/>
      <c r="F131" s="45"/>
      <c r="G131" s="26"/>
      <c r="H131" s="46"/>
      <c r="I131" s="47"/>
      <c r="J131" s="53"/>
    </row>
    <row r="132" spans="1:10" ht="15.75" customHeight="1">
      <c r="A132" s="17"/>
      <c r="H132" s="34" t="s">
        <v>43</v>
      </c>
      <c r="I132" s="11"/>
      <c r="J132" s="11">
        <f>SUM(J130:J131)</f>
        <v>2132.6913</v>
      </c>
    </row>
    <row r="133" spans="1:10" ht="15.75" customHeight="1">
      <c r="A133" s="17"/>
      <c r="H133" s="63"/>
      <c r="I133" s="23"/>
      <c r="J133" s="23"/>
    </row>
    <row r="134" spans="1:10" ht="15.75" customHeight="1">
      <c r="A134" s="17"/>
      <c r="B134" s="15" t="s">
        <v>10</v>
      </c>
      <c r="C134" s="7" t="str">
        <f>C119</f>
        <v>Hire purchase and finance lease</v>
      </c>
      <c r="H134" s="22" t="s">
        <v>41</v>
      </c>
      <c r="I134" s="13">
        <f>4001+41</f>
        <v>4042</v>
      </c>
      <c r="J134" s="13">
        <f>I134</f>
        <v>4042</v>
      </c>
    </row>
    <row r="135" spans="1:10" ht="15.75" customHeight="1">
      <c r="A135" s="17"/>
      <c r="H135" s="22" t="s">
        <v>46</v>
      </c>
      <c r="I135" s="13">
        <v>109</v>
      </c>
      <c r="J135" s="13">
        <v>212</v>
      </c>
    </row>
    <row r="136" spans="1:10" ht="15.75" customHeight="1">
      <c r="A136" s="17"/>
      <c r="H136" s="61" t="s">
        <v>43</v>
      </c>
      <c r="I136" s="11"/>
      <c r="J136" s="11">
        <f>SUM(J134:J135)</f>
        <v>4254</v>
      </c>
    </row>
    <row r="137" spans="1:25" s="6" customFormat="1" ht="15.75" customHeight="1" thickBot="1">
      <c r="A137" s="17"/>
      <c r="B137" s="6" t="s">
        <v>51</v>
      </c>
      <c r="H137" s="4"/>
      <c r="I137" s="4"/>
      <c r="J137" s="37">
        <f>J132+J128+J136</f>
        <v>49639.09645</v>
      </c>
      <c r="K137" s="27"/>
      <c r="L137" s="27"/>
      <c r="M137" s="27"/>
      <c r="N137" s="27"/>
      <c r="O137" s="27"/>
      <c r="P137" s="27"/>
      <c r="Q137" s="27"/>
      <c r="R137" s="27"/>
      <c r="S137" s="27"/>
      <c r="T137" s="27"/>
      <c r="U137" s="27"/>
      <c r="V137" s="27"/>
      <c r="W137" s="27"/>
      <c r="X137" s="27"/>
      <c r="Y137" s="27"/>
    </row>
    <row r="138" spans="1:10" ht="15.75" customHeight="1" thickTop="1">
      <c r="A138" s="17"/>
      <c r="J138" s="13"/>
    </row>
    <row r="139" spans="1:25" s="6" customFormat="1" ht="15.75" customHeight="1" thickBot="1">
      <c r="A139" s="17"/>
      <c r="B139" s="6" t="s">
        <v>52</v>
      </c>
      <c r="J139" s="38">
        <f>J137+J122</f>
        <v>249810.09645</v>
      </c>
      <c r="K139" s="27"/>
      <c r="L139" s="27"/>
      <c r="M139" s="27"/>
      <c r="N139" s="27"/>
      <c r="O139" s="27"/>
      <c r="P139" s="27"/>
      <c r="Q139" s="27"/>
      <c r="R139" s="27"/>
      <c r="S139" s="27"/>
      <c r="T139" s="27"/>
      <c r="U139" s="27"/>
      <c r="V139" s="27"/>
      <c r="W139" s="27"/>
      <c r="X139" s="27"/>
      <c r="Y139" s="27"/>
    </row>
    <row r="140" spans="1:2" ht="15.75" customHeight="1" thickTop="1">
      <c r="A140" s="19" t="s">
        <v>23</v>
      </c>
      <c r="B140" s="6" t="s">
        <v>208</v>
      </c>
    </row>
    <row r="141" spans="1:10" ht="15.75" customHeight="1">
      <c r="A141" s="19"/>
      <c r="B141" s="6"/>
      <c r="J141" s="8" t="s">
        <v>5</v>
      </c>
    </row>
    <row r="142" spans="1:10" ht="15.75" customHeight="1" thickBot="1">
      <c r="A142" s="17"/>
      <c r="B142" s="16" t="s">
        <v>54</v>
      </c>
      <c r="C142" s="6"/>
      <c r="J142" s="55">
        <v>124299</v>
      </c>
    </row>
    <row r="143" spans="1:3" ht="15.75" customHeight="1">
      <c r="A143" s="17"/>
      <c r="B143" s="16"/>
      <c r="C143" s="6"/>
    </row>
    <row r="144" spans="1:2" ht="15.75" customHeight="1">
      <c r="A144" s="19" t="s">
        <v>53</v>
      </c>
      <c r="B144" s="6" t="s">
        <v>56</v>
      </c>
    </row>
    <row r="145" spans="1:3" ht="15.75" customHeight="1">
      <c r="A145" s="17"/>
      <c r="C145" s="6"/>
    </row>
    <row r="146" spans="1:3" ht="15.75" customHeight="1">
      <c r="A146" s="17"/>
      <c r="C146" s="6"/>
    </row>
    <row r="147" spans="1:3" ht="15.75" customHeight="1">
      <c r="A147" s="17"/>
      <c r="C147" s="6"/>
    </row>
    <row r="148" spans="1:3" ht="15.75" customHeight="1">
      <c r="A148" s="17"/>
      <c r="C148" s="6"/>
    </row>
    <row r="149" spans="1:10" ht="15.75" customHeight="1">
      <c r="A149" s="54" t="s">
        <v>55</v>
      </c>
      <c r="B149" s="27" t="s">
        <v>58</v>
      </c>
      <c r="C149" s="26"/>
      <c r="D149" s="26"/>
      <c r="E149" s="26"/>
      <c r="F149" s="26"/>
      <c r="G149" s="26"/>
      <c r="H149" s="26"/>
      <c r="I149" s="26"/>
      <c r="J149" s="26"/>
    </row>
    <row r="150" spans="2:10" ht="15.75" customHeight="1">
      <c r="B150" s="60"/>
      <c r="C150" s="26"/>
      <c r="D150" s="26"/>
      <c r="E150" s="26"/>
      <c r="F150" s="26"/>
      <c r="G150" s="26"/>
      <c r="H150" s="26"/>
      <c r="I150" s="26"/>
      <c r="J150" s="26"/>
    </row>
    <row r="151" spans="1:10" ht="15.75" customHeight="1">
      <c r="A151" s="17"/>
      <c r="B151" s="60"/>
      <c r="C151" s="26"/>
      <c r="D151" s="26"/>
      <c r="E151" s="26"/>
      <c r="F151" s="26"/>
      <c r="G151" s="26"/>
      <c r="H151" s="26"/>
      <c r="I151" s="26"/>
      <c r="J151" s="26"/>
    </row>
    <row r="152" spans="1:10" ht="15.75" customHeight="1">
      <c r="A152" s="17"/>
      <c r="B152" s="60"/>
      <c r="C152" s="26"/>
      <c r="D152" s="26"/>
      <c r="E152" s="26"/>
      <c r="F152" s="26"/>
      <c r="G152" s="26"/>
      <c r="H152" s="26"/>
      <c r="I152" s="26"/>
      <c r="J152" s="26"/>
    </row>
    <row r="153" spans="1:10" ht="15.75" customHeight="1">
      <c r="A153" s="17"/>
      <c r="B153" s="60"/>
      <c r="C153" s="26"/>
      <c r="D153" s="26"/>
      <c r="E153" s="26"/>
      <c r="F153" s="26"/>
      <c r="G153" s="26"/>
      <c r="H153" s="26"/>
      <c r="I153" s="26"/>
      <c r="J153" s="26"/>
    </row>
    <row r="154" spans="1:10" ht="15.75" customHeight="1">
      <c r="A154" s="17"/>
      <c r="B154" s="60"/>
      <c r="C154" s="26"/>
      <c r="D154" s="26"/>
      <c r="E154" s="26"/>
      <c r="F154" s="26"/>
      <c r="G154" s="26"/>
      <c r="H154" s="26"/>
      <c r="I154" s="26"/>
      <c r="J154" s="26"/>
    </row>
    <row r="155" spans="1:10" ht="12" customHeight="1">
      <c r="A155" s="17"/>
      <c r="B155" s="60"/>
      <c r="C155" s="26"/>
      <c r="D155" s="26"/>
      <c r="E155" s="26"/>
      <c r="F155" s="26"/>
      <c r="G155" s="26"/>
      <c r="H155" s="26"/>
      <c r="I155" s="26"/>
      <c r="J155" s="26"/>
    </row>
    <row r="156" spans="1:2" ht="15.75" customHeight="1">
      <c r="A156" s="19" t="s">
        <v>57</v>
      </c>
      <c r="B156" s="6" t="s">
        <v>60</v>
      </c>
    </row>
    <row r="157" spans="1:10" ht="15.75" customHeight="1">
      <c r="A157" s="17"/>
      <c r="B157" s="7"/>
      <c r="F157" s="7" t="s">
        <v>209</v>
      </c>
      <c r="H157" s="15"/>
      <c r="I157" s="10"/>
      <c r="J157" s="10"/>
    </row>
    <row r="158" spans="1:10" ht="15.75" customHeight="1">
      <c r="A158" s="17"/>
      <c r="B158" s="7"/>
      <c r="F158" s="35" t="s">
        <v>94</v>
      </c>
      <c r="G158" s="70" t="s">
        <v>7</v>
      </c>
      <c r="H158" s="75" t="s">
        <v>95</v>
      </c>
      <c r="I158" s="64" t="s">
        <v>90</v>
      </c>
      <c r="J158" s="30" t="s">
        <v>93</v>
      </c>
    </row>
    <row r="159" spans="1:10" ht="15.75" customHeight="1">
      <c r="A159" s="17"/>
      <c r="B159" s="7"/>
      <c r="F159" s="65" t="s">
        <v>85</v>
      </c>
      <c r="G159" s="30" t="s">
        <v>86</v>
      </c>
      <c r="H159" s="20" t="s">
        <v>66</v>
      </c>
      <c r="I159" s="65" t="s">
        <v>61</v>
      </c>
      <c r="J159" s="31" t="s">
        <v>62</v>
      </c>
    </row>
    <row r="160" spans="1:10" ht="15.75" customHeight="1">
      <c r="A160" s="17"/>
      <c r="B160" s="7"/>
      <c r="F160" s="77" t="s">
        <v>5</v>
      </c>
      <c r="G160" s="36" t="s">
        <v>5</v>
      </c>
      <c r="H160" s="29" t="s">
        <v>5</v>
      </c>
      <c r="I160" s="77" t="str">
        <f>H160</f>
        <v>RM'000</v>
      </c>
      <c r="J160" s="36" t="str">
        <f>I160</f>
        <v>RM'000</v>
      </c>
    </row>
    <row r="161" spans="1:10" ht="15.75" customHeight="1">
      <c r="A161" s="17"/>
      <c r="B161" s="56" t="s">
        <v>97</v>
      </c>
      <c r="C161" s="26"/>
      <c r="D161" s="26"/>
      <c r="E161" s="26"/>
      <c r="F161" s="47"/>
      <c r="G161" s="48"/>
      <c r="H161" s="59"/>
      <c r="I161" s="12"/>
      <c r="J161" s="13"/>
    </row>
    <row r="162" spans="1:10" ht="15.75" customHeight="1">
      <c r="A162" s="17"/>
      <c r="B162" s="56"/>
      <c r="C162" s="26"/>
      <c r="D162" s="26"/>
      <c r="E162" s="26"/>
      <c r="F162" s="47"/>
      <c r="G162" s="48"/>
      <c r="H162" s="59"/>
      <c r="I162" s="12"/>
      <c r="J162" s="13"/>
    </row>
    <row r="163" spans="1:10" ht="15.75" customHeight="1">
      <c r="A163" s="17"/>
      <c r="B163" s="26" t="s">
        <v>63</v>
      </c>
      <c r="C163" s="26"/>
      <c r="D163" s="26"/>
      <c r="E163" s="26"/>
      <c r="F163" s="47">
        <v>83720</v>
      </c>
      <c r="G163" s="71">
        <v>316606</v>
      </c>
      <c r="H163" s="59">
        <f>SUM(F163:G163)</f>
        <v>400326</v>
      </c>
      <c r="I163" s="12">
        <v>5066</v>
      </c>
      <c r="J163" s="13">
        <v>455918</v>
      </c>
    </row>
    <row r="164" spans="1:10" ht="15.75" customHeight="1">
      <c r="A164" s="17"/>
      <c r="B164" s="26" t="s">
        <v>64</v>
      </c>
      <c r="C164" s="26"/>
      <c r="D164" s="26"/>
      <c r="E164" s="26"/>
      <c r="F164" s="47">
        <v>50997</v>
      </c>
      <c r="G164" s="71">
        <v>154959</v>
      </c>
      <c r="H164" s="59">
        <f>SUM(F164:G164)</f>
        <v>205956</v>
      </c>
      <c r="I164" s="12">
        <v>-2296</v>
      </c>
      <c r="J164" s="13">
        <v>277419</v>
      </c>
    </row>
    <row r="165" spans="1:10" ht="15.75" customHeight="1">
      <c r="A165" s="17"/>
      <c r="B165" s="26" t="s">
        <v>87</v>
      </c>
      <c r="C165" s="26"/>
      <c r="D165" s="26"/>
      <c r="E165" s="26"/>
      <c r="F165" s="47">
        <v>8997</v>
      </c>
      <c r="G165" s="71">
        <v>10972</v>
      </c>
      <c r="H165" s="59">
        <f>SUM(F165:G165)</f>
        <v>19969</v>
      </c>
      <c r="I165" s="12">
        <v>-2448</v>
      </c>
      <c r="J165" s="13">
        <v>102899</v>
      </c>
    </row>
    <row r="166" spans="1:10" ht="15.75" customHeight="1">
      <c r="A166" s="17"/>
      <c r="C166" s="26" t="s">
        <v>101</v>
      </c>
      <c r="D166" s="26"/>
      <c r="E166" s="26"/>
      <c r="F166" s="12"/>
      <c r="G166" s="13"/>
      <c r="H166" s="2"/>
      <c r="I166" s="12"/>
      <c r="J166" s="13"/>
    </row>
    <row r="167" spans="1:10" ht="15.75" customHeight="1">
      <c r="A167" s="17"/>
      <c r="B167" s="26" t="s">
        <v>99</v>
      </c>
      <c r="C167" s="26"/>
      <c r="D167" s="26"/>
      <c r="E167" s="26"/>
      <c r="F167" s="12"/>
      <c r="G167" s="13"/>
      <c r="H167" s="2"/>
      <c r="I167" s="12"/>
      <c r="J167" s="13"/>
    </row>
    <row r="168" spans="1:10" ht="15.75" customHeight="1">
      <c r="A168" s="17"/>
      <c r="B168" s="26" t="s">
        <v>100</v>
      </c>
      <c r="C168" s="26" t="s">
        <v>115</v>
      </c>
      <c r="D168" s="26"/>
      <c r="E168" s="26"/>
      <c r="F168" s="66">
        <v>35555</v>
      </c>
      <c r="G168" s="72">
        <v>59763</v>
      </c>
      <c r="H168" s="57">
        <f>SUM(F168:G168)</f>
        <v>95318</v>
      </c>
      <c r="I168" s="76">
        <v>-679</v>
      </c>
      <c r="J168" s="78">
        <v>92952</v>
      </c>
    </row>
    <row r="169" spans="1:10" ht="15.75" customHeight="1">
      <c r="A169" s="17"/>
      <c r="B169" s="26" t="s">
        <v>66</v>
      </c>
      <c r="C169" s="26"/>
      <c r="D169" s="26"/>
      <c r="E169" s="26"/>
      <c r="F169" s="47">
        <f>SUM(F163:F168)</f>
        <v>179269</v>
      </c>
      <c r="G169" s="48">
        <f>SUM(G163:G168)</f>
        <v>542300</v>
      </c>
      <c r="H169" s="59">
        <f>SUM(H163:H168)</f>
        <v>721569</v>
      </c>
      <c r="I169" s="47">
        <f>SUM(I163:I168)</f>
        <v>-357</v>
      </c>
      <c r="J169" s="48">
        <f>SUM(J163:J168)</f>
        <v>929188</v>
      </c>
    </row>
    <row r="170" spans="1:10" ht="15.75" customHeight="1">
      <c r="A170" s="17"/>
      <c r="B170" s="26" t="s">
        <v>88</v>
      </c>
      <c r="C170" s="26"/>
      <c r="D170" s="26"/>
      <c r="E170" s="26"/>
      <c r="F170" s="47">
        <f>-F169</f>
        <v>-179269</v>
      </c>
      <c r="G170" s="84" t="s">
        <v>33</v>
      </c>
      <c r="H170" s="59">
        <f>SUM(F170:G170)</f>
        <v>-179269</v>
      </c>
      <c r="I170" s="12">
        <v>-3097</v>
      </c>
      <c r="J170" s="13">
        <v>-128140</v>
      </c>
    </row>
    <row r="171" spans="1:10" ht="15.75" customHeight="1" thickBot="1">
      <c r="A171" s="17"/>
      <c r="B171" s="26" t="s">
        <v>89</v>
      </c>
      <c r="C171" s="26"/>
      <c r="D171" s="26"/>
      <c r="E171" s="26"/>
      <c r="F171" s="68">
        <f>SUM(F169:F170)</f>
        <v>0</v>
      </c>
      <c r="G171" s="73">
        <f>SUM(G169:G170)</f>
        <v>542300</v>
      </c>
      <c r="H171" s="58">
        <f>SUM(H169:H170)</f>
        <v>542300</v>
      </c>
      <c r="I171" s="69">
        <f>SUM(I169:I170)</f>
        <v>-3454</v>
      </c>
      <c r="J171" s="74">
        <f>SUM(J169:J170)</f>
        <v>801048</v>
      </c>
    </row>
    <row r="172" spans="1:10" ht="15.75" customHeight="1">
      <c r="A172" s="17"/>
      <c r="B172" s="26"/>
      <c r="C172" s="26"/>
      <c r="D172" s="26"/>
      <c r="E172" s="26"/>
      <c r="F172" s="59"/>
      <c r="G172" s="59"/>
      <c r="H172" s="59"/>
      <c r="I172" s="47"/>
      <c r="J172" s="48"/>
    </row>
    <row r="173" spans="1:10" ht="15.75" customHeight="1">
      <c r="A173" s="17"/>
      <c r="B173" s="26" t="s">
        <v>91</v>
      </c>
      <c r="C173" s="26"/>
      <c r="E173" s="26"/>
      <c r="F173" s="26"/>
      <c r="G173" s="26"/>
      <c r="H173" s="26"/>
      <c r="I173" s="47">
        <f>PL!J27</f>
        <v>-14225</v>
      </c>
      <c r="J173" s="85"/>
    </row>
    <row r="174" spans="1:10" ht="15.75" customHeight="1">
      <c r="A174" s="17"/>
      <c r="B174" s="26" t="s">
        <v>92</v>
      </c>
      <c r="C174" s="26"/>
      <c r="E174" s="26"/>
      <c r="F174" s="26"/>
      <c r="G174" s="26"/>
      <c r="H174" s="26"/>
      <c r="I174" s="47">
        <f>1470+1482</f>
        <v>2952</v>
      </c>
      <c r="J174" s="48"/>
    </row>
    <row r="175" spans="1:10" ht="15.75" customHeight="1">
      <c r="A175" s="17"/>
      <c r="B175" s="56" t="s">
        <v>65</v>
      </c>
      <c r="C175" s="26"/>
      <c r="E175" s="26"/>
      <c r="F175" s="26"/>
      <c r="G175" s="26"/>
      <c r="H175" s="26"/>
      <c r="I175" s="47"/>
      <c r="J175" s="13"/>
    </row>
    <row r="176" spans="1:10" ht="15.75" customHeight="1">
      <c r="A176" s="17"/>
      <c r="B176" s="26" t="s">
        <v>11</v>
      </c>
      <c r="C176" s="26" t="s">
        <v>102</v>
      </c>
      <c r="E176" s="26"/>
      <c r="F176" s="26"/>
      <c r="G176" s="26"/>
      <c r="H176" s="26"/>
      <c r="I176" s="47">
        <f>PL!J34</f>
        <v>13006</v>
      </c>
      <c r="J176" s="48"/>
    </row>
    <row r="177" spans="1:10" ht="15.75" customHeight="1">
      <c r="A177" s="17"/>
      <c r="B177" s="26" t="s">
        <v>84</v>
      </c>
      <c r="C177" s="26" t="s">
        <v>103</v>
      </c>
      <c r="E177" s="26"/>
      <c r="F177" s="26"/>
      <c r="G177" s="26"/>
      <c r="H177" s="26"/>
      <c r="I177" s="47"/>
      <c r="J177" s="48">
        <f>'BS'!G16</f>
        <v>62184</v>
      </c>
    </row>
    <row r="178" spans="1:10" ht="15.75" customHeight="1">
      <c r="A178" s="17"/>
      <c r="B178" s="56" t="s">
        <v>116</v>
      </c>
      <c r="C178" s="26"/>
      <c r="E178" s="26"/>
      <c r="F178" s="26"/>
      <c r="G178" s="26"/>
      <c r="H178" s="26"/>
      <c r="I178" s="47"/>
      <c r="J178" s="48"/>
    </row>
    <row r="179" spans="1:10" ht="15.75" customHeight="1">
      <c r="A179" s="17"/>
      <c r="B179" s="26" t="s">
        <v>11</v>
      </c>
      <c r="C179" s="26" t="s">
        <v>102</v>
      </c>
      <c r="E179" s="26"/>
      <c r="F179" s="26"/>
      <c r="G179" s="26"/>
      <c r="H179" s="26"/>
      <c r="I179" s="47">
        <f>PL!J36</f>
        <v>3014</v>
      </c>
      <c r="J179" s="48"/>
    </row>
    <row r="180" spans="1:10" ht="15.75" customHeight="1">
      <c r="A180" s="17"/>
      <c r="B180" s="26" t="s">
        <v>84</v>
      </c>
      <c r="C180" s="26" t="s">
        <v>103</v>
      </c>
      <c r="E180" s="26"/>
      <c r="F180" s="26"/>
      <c r="G180" s="26"/>
      <c r="H180" s="26"/>
      <c r="I180" s="47"/>
      <c r="J180" s="48">
        <v>5354</v>
      </c>
    </row>
    <row r="181" spans="1:10" ht="15.75" customHeight="1" thickBot="1">
      <c r="A181" s="17"/>
      <c r="B181" s="26" t="s">
        <v>66</v>
      </c>
      <c r="C181" s="26"/>
      <c r="E181" s="26"/>
      <c r="F181" s="26"/>
      <c r="G181" s="26"/>
      <c r="H181" s="26"/>
      <c r="I181" s="68">
        <f>SUM(I171:I180)</f>
        <v>1293</v>
      </c>
      <c r="J181" s="73">
        <f>SUM(J171:J180)</f>
        <v>868586</v>
      </c>
    </row>
    <row r="182" spans="1:10" ht="15.75" customHeight="1">
      <c r="A182" s="17"/>
      <c r="B182" s="26"/>
      <c r="C182" s="26"/>
      <c r="D182" s="26"/>
      <c r="E182" s="26"/>
      <c r="F182" s="26"/>
      <c r="G182" s="26"/>
      <c r="H182" s="26"/>
      <c r="I182" s="66"/>
      <c r="J182" s="67"/>
    </row>
    <row r="183" spans="1:10" ht="15.75" customHeight="1">
      <c r="A183" s="17"/>
      <c r="B183" s="26"/>
      <c r="C183" s="26"/>
      <c r="D183" s="26"/>
      <c r="E183" s="26"/>
      <c r="F183" s="26"/>
      <c r="G183" s="26"/>
      <c r="H183" s="26"/>
      <c r="I183" s="59"/>
      <c r="J183" s="59"/>
    </row>
    <row r="184" spans="1:10" ht="15.75" customHeight="1">
      <c r="A184" s="17"/>
      <c r="B184" s="26"/>
      <c r="C184" s="26"/>
      <c r="D184" s="26"/>
      <c r="E184" s="26"/>
      <c r="F184" s="26"/>
      <c r="G184" s="26"/>
      <c r="H184" s="26"/>
      <c r="I184" s="59"/>
      <c r="J184" s="59"/>
    </row>
    <row r="185" spans="1:10" ht="15.75" customHeight="1">
      <c r="A185" s="19" t="s">
        <v>59</v>
      </c>
      <c r="B185" s="6" t="s">
        <v>112</v>
      </c>
      <c r="C185" s="26"/>
      <c r="D185" s="26"/>
      <c r="E185" s="26"/>
      <c r="F185" s="26"/>
      <c r="G185" s="26"/>
      <c r="H185" s="26"/>
      <c r="I185" s="26"/>
      <c r="J185" s="26"/>
    </row>
    <row r="186" spans="1:10" ht="15.75" customHeight="1">
      <c r="A186" s="17"/>
      <c r="B186" s="26"/>
      <c r="C186" s="26"/>
      <c r="D186" s="26"/>
      <c r="E186" s="26"/>
      <c r="F186" s="26"/>
      <c r="G186" s="26"/>
      <c r="H186" s="26"/>
      <c r="I186" s="26"/>
      <c r="J186" s="26"/>
    </row>
    <row r="187" spans="1:10" ht="15.75" customHeight="1">
      <c r="A187" s="17"/>
      <c r="B187" s="26"/>
      <c r="C187" s="26"/>
      <c r="D187" s="26"/>
      <c r="E187" s="26"/>
      <c r="F187" s="7" t="str">
        <f>F157</f>
        <v>&lt;----------------Y-T-D 31 DECEMBER 2001----------------------&gt;</v>
      </c>
      <c r="H187" s="15"/>
      <c r="I187" s="10"/>
      <c r="J187" s="10"/>
    </row>
    <row r="188" spans="1:10" ht="15.75" customHeight="1">
      <c r="A188" s="17"/>
      <c r="B188" s="26"/>
      <c r="C188" s="26"/>
      <c r="D188" s="26"/>
      <c r="E188" s="26"/>
      <c r="F188" s="35" t="s">
        <v>94</v>
      </c>
      <c r="G188" s="70" t="s">
        <v>7</v>
      </c>
      <c r="H188" s="75" t="s">
        <v>95</v>
      </c>
      <c r="I188" s="64" t="s">
        <v>90</v>
      </c>
      <c r="J188" s="30" t="s">
        <v>93</v>
      </c>
    </row>
    <row r="189" spans="1:10" ht="15.75" customHeight="1">
      <c r="A189" s="17"/>
      <c r="B189" s="26"/>
      <c r="C189" s="26"/>
      <c r="D189" s="26"/>
      <c r="E189" s="26"/>
      <c r="F189" s="65" t="s">
        <v>85</v>
      </c>
      <c r="G189" s="30" t="s">
        <v>86</v>
      </c>
      <c r="H189" s="20" t="s">
        <v>66</v>
      </c>
      <c r="I189" s="65" t="s">
        <v>61</v>
      </c>
      <c r="J189" s="31" t="s">
        <v>62</v>
      </c>
    </row>
    <row r="190" spans="1:10" ht="15.75" customHeight="1">
      <c r="A190" s="17"/>
      <c r="B190" s="7"/>
      <c r="C190" s="26"/>
      <c r="D190" s="26"/>
      <c r="E190" s="26"/>
      <c r="F190" s="77" t="s">
        <v>5</v>
      </c>
      <c r="G190" s="36" t="s">
        <v>5</v>
      </c>
      <c r="H190" s="29" t="s">
        <v>5</v>
      </c>
      <c r="I190" s="77" t="str">
        <f>H190</f>
        <v>RM'000</v>
      </c>
      <c r="J190" s="36" t="str">
        <f>I190</f>
        <v>RM'000</v>
      </c>
    </row>
    <row r="191" spans="1:10" ht="15.75" customHeight="1">
      <c r="A191" s="17"/>
      <c r="B191" s="56"/>
      <c r="C191" s="26"/>
      <c r="D191" s="26"/>
      <c r="E191" s="26"/>
      <c r="F191" s="47"/>
      <c r="G191" s="48"/>
      <c r="H191" s="59"/>
      <c r="I191" s="12"/>
      <c r="J191" s="13"/>
    </row>
    <row r="192" spans="1:10" ht="15.75" customHeight="1">
      <c r="A192" s="17"/>
      <c r="B192" s="56" t="s">
        <v>96</v>
      </c>
      <c r="C192" s="26"/>
      <c r="D192" s="26"/>
      <c r="E192" s="26"/>
      <c r="F192" s="47"/>
      <c r="G192" s="48"/>
      <c r="H192" s="59"/>
      <c r="I192" s="12"/>
      <c r="J192" s="13"/>
    </row>
    <row r="193" spans="1:10" ht="15.75" customHeight="1">
      <c r="A193" s="17"/>
      <c r="B193" s="56"/>
      <c r="C193" s="26"/>
      <c r="D193" s="26"/>
      <c r="E193" s="26"/>
      <c r="F193" s="47"/>
      <c r="G193" s="48"/>
      <c r="H193" s="59"/>
      <c r="I193" s="12"/>
      <c r="J193" s="13"/>
    </row>
    <row r="194" spans="1:10" ht="15.75" customHeight="1">
      <c r="A194" s="17"/>
      <c r="B194" s="26" t="s">
        <v>98</v>
      </c>
      <c r="C194" s="26"/>
      <c r="D194" s="26"/>
      <c r="E194" s="26"/>
      <c r="F194" s="47">
        <v>141945</v>
      </c>
      <c r="G194" s="71">
        <v>427185</v>
      </c>
      <c r="H194" s="59">
        <f>SUM(F194:G194)</f>
        <v>569130</v>
      </c>
      <c r="I194" s="12">
        <v>3007</v>
      </c>
      <c r="J194" s="13">
        <v>683407</v>
      </c>
    </row>
    <row r="195" spans="1:10" ht="15.75" customHeight="1">
      <c r="A195" s="17"/>
      <c r="B195" s="26" t="s">
        <v>67</v>
      </c>
      <c r="C195" s="26"/>
      <c r="D195" s="26"/>
      <c r="E195" s="26"/>
      <c r="F195" s="66">
        <v>37324</v>
      </c>
      <c r="G195" s="72">
        <v>115115</v>
      </c>
      <c r="H195" s="57">
        <f>SUM(F195:G195)</f>
        <v>152439</v>
      </c>
      <c r="I195" s="76">
        <v>-3364</v>
      </c>
      <c r="J195" s="78">
        <v>245781</v>
      </c>
    </row>
    <row r="196" spans="1:10" ht="15.75" customHeight="1">
      <c r="A196" s="17"/>
      <c r="B196" s="26" t="s">
        <v>66</v>
      </c>
      <c r="C196" s="26"/>
      <c r="D196" s="26"/>
      <c r="E196" s="26"/>
      <c r="F196" s="47">
        <f>SUM(F194:F195)</f>
        <v>179269</v>
      </c>
      <c r="G196" s="48">
        <f>SUM(G194:G195)</f>
        <v>542300</v>
      </c>
      <c r="H196" s="59">
        <f>SUM(H194:H195)</f>
        <v>721569</v>
      </c>
      <c r="I196" s="47">
        <f>SUM(I194:I195)</f>
        <v>-357</v>
      </c>
      <c r="J196" s="48">
        <f>SUM(J194:J195)</f>
        <v>929188</v>
      </c>
    </row>
    <row r="197" spans="1:10" ht="15.75" customHeight="1">
      <c r="A197" s="17"/>
      <c r="B197" s="26" t="s">
        <v>88</v>
      </c>
      <c r="C197" s="26"/>
      <c r="D197" s="26"/>
      <c r="E197" s="26"/>
      <c r="F197" s="47">
        <f>-F196</f>
        <v>-179269</v>
      </c>
      <c r="G197" s="84" t="s">
        <v>33</v>
      </c>
      <c r="H197" s="59">
        <f>SUM(F197:G197)</f>
        <v>-179269</v>
      </c>
      <c r="I197" s="12">
        <f>I170</f>
        <v>-3097</v>
      </c>
      <c r="J197" s="13">
        <f>J170</f>
        <v>-128140</v>
      </c>
    </row>
    <row r="198" spans="1:10" ht="15.75" customHeight="1" thickBot="1">
      <c r="A198" s="17"/>
      <c r="B198" s="26" t="s">
        <v>89</v>
      </c>
      <c r="C198" s="26"/>
      <c r="D198" s="26"/>
      <c r="E198" s="26"/>
      <c r="F198" s="86" t="s">
        <v>33</v>
      </c>
      <c r="G198" s="73">
        <f>SUM(G196:G197)</f>
        <v>542300</v>
      </c>
      <c r="H198" s="58">
        <f>SUM(H196:H197)</f>
        <v>542300</v>
      </c>
      <c r="I198" s="69">
        <f>SUM(I196:I197)</f>
        <v>-3454</v>
      </c>
      <c r="J198" s="74">
        <f>SUM(J196:J197)</f>
        <v>801048</v>
      </c>
    </row>
    <row r="199" spans="1:10" ht="15.75" customHeight="1">
      <c r="A199" s="17"/>
      <c r="B199" s="26"/>
      <c r="C199" s="26"/>
      <c r="D199" s="26"/>
      <c r="E199" s="26"/>
      <c r="F199" s="59"/>
      <c r="G199" s="59"/>
      <c r="H199" s="59"/>
      <c r="I199" s="47"/>
      <c r="J199" s="48"/>
    </row>
    <row r="200" spans="1:10" ht="15.75" customHeight="1">
      <c r="A200" s="17"/>
      <c r="B200" s="26" t="s">
        <v>91</v>
      </c>
      <c r="D200" s="26"/>
      <c r="E200" s="26"/>
      <c r="F200" s="59"/>
      <c r="G200" s="59"/>
      <c r="H200" s="59"/>
      <c r="I200" s="47">
        <f>I173</f>
        <v>-14225</v>
      </c>
      <c r="J200" s="48"/>
    </row>
    <row r="201" spans="1:10" ht="15.75" customHeight="1">
      <c r="A201" s="17"/>
      <c r="B201" s="26" t="s">
        <v>92</v>
      </c>
      <c r="D201" s="26"/>
      <c r="E201" s="26"/>
      <c r="F201" s="26"/>
      <c r="G201" s="26"/>
      <c r="H201" s="26"/>
      <c r="I201" s="47">
        <f>I174</f>
        <v>2952</v>
      </c>
      <c r="J201" s="48"/>
    </row>
    <row r="202" spans="1:10" ht="15.75" customHeight="1">
      <c r="A202" s="17"/>
      <c r="B202" s="56" t="s">
        <v>65</v>
      </c>
      <c r="D202" s="26"/>
      <c r="E202" s="26"/>
      <c r="F202" s="26"/>
      <c r="G202" s="26"/>
      <c r="H202" s="26"/>
      <c r="I202" s="47"/>
      <c r="J202" s="48"/>
    </row>
    <row r="203" spans="1:10" ht="15.75" customHeight="1">
      <c r="A203" s="17"/>
      <c r="B203" s="26" t="s">
        <v>11</v>
      </c>
      <c r="C203" s="26" t="s">
        <v>102</v>
      </c>
      <c r="E203" s="26"/>
      <c r="F203" s="26"/>
      <c r="G203" s="26"/>
      <c r="H203" s="26"/>
      <c r="I203" s="47">
        <f>I176</f>
        <v>13006</v>
      </c>
      <c r="J203" s="48"/>
    </row>
    <row r="204" spans="1:10" ht="15.75" customHeight="1">
      <c r="A204" s="17"/>
      <c r="B204" s="26" t="s">
        <v>84</v>
      </c>
      <c r="C204" s="26" t="s">
        <v>103</v>
      </c>
      <c r="E204" s="26"/>
      <c r="F204" s="26"/>
      <c r="G204" s="26"/>
      <c r="H204" s="26"/>
      <c r="I204" s="47"/>
      <c r="J204" s="48">
        <f>J177</f>
        <v>62184</v>
      </c>
    </row>
    <row r="205" spans="1:10" ht="15.75" customHeight="1">
      <c r="A205" s="17"/>
      <c r="B205" s="56" t="s">
        <v>116</v>
      </c>
      <c r="D205" s="26"/>
      <c r="E205" s="26"/>
      <c r="F205" s="26"/>
      <c r="G205" s="26"/>
      <c r="H205" s="26"/>
      <c r="I205" s="47"/>
      <c r="J205" s="48"/>
    </row>
    <row r="206" spans="1:10" ht="15.75" customHeight="1">
      <c r="A206" s="17"/>
      <c r="B206" s="26" t="s">
        <v>11</v>
      </c>
      <c r="C206" s="26" t="s">
        <v>102</v>
      </c>
      <c r="E206" s="26"/>
      <c r="F206" s="26"/>
      <c r="G206" s="26"/>
      <c r="H206" s="26"/>
      <c r="I206" s="47">
        <f>I179</f>
        <v>3014</v>
      </c>
      <c r="J206" s="48"/>
    </row>
    <row r="207" spans="1:10" ht="15.75" customHeight="1">
      <c r="A207" s="17"/>
      <c r="B207" s="26" t="s">
        <v>84</v>
      </c>
      <c r="C207" s="26" t="s">
        <v>103</v>
      </c>
      <c r="E207" s="26"/>
      <c r="F207" s="26"/>
      <c r="G207" s="26"/>
      <c r="H207" s="26"/>
      <c r="I207" s="12"/>
      <c r="J207" s="13">
        <f>J180</f>
        <v>5354</v>
      </c>
    </row>
    <row r="208" spans="1:10" ht="15.75" customHeight="1">
      <c r="A208" s="17"/>
      <c r="B208" s="26"/>
      <c r="C208" s="26"/>
      <c r="E208" s="26"/>
      <c r="F208" s="26"/>
      <c r="G208" s="26"/>
      <c r="H208" s="26"/>
      <c r="I208" s="12"/>
      <c r="J208" s="13"/>
    </row>
    <row r="209" spans="1:10" ht="15.75" customHeight="1">
      <c r="A209" s="17"/>
      <c r="B209" s="26" t="s">
        <v>66</v>
      </c>
      <c r="D209" s="26"/>
      <c r="E209" s="26"/>
      <c r="F209" s="26"/>
      <c r="G209" s="26"/>
      <c r="H209" s="26"/>
      <c r="I209" s="51">
        <f>SUM(I198:I208)</f>
        <v>1293</v>
      </c>
      <c r="J209" s="52">
        <f>SUM(J198:J208)</f>
        <v>868586</v>
      </c>
    </row>
    <row r="210" spans="1:10" ht="15.75" customHeight="1">
      <c r="A210" s="17"/>
      <c r="B210" s="26"/>
      <c r="D210" s="26"/>
      <c r="E210" s="26"/>
      <c r="F210" s="26"/>
      <c r="G210" s="26"/>
      <c r="H210" s="26"/>
      <c r="I210" s="59"/>
      <c r="J210" s="59"/>
    </row>
    <row r="211" spans="1:2" ht="15.75" customHeight="1">
      <c r="A211" s="19" t="s">
        <v>68</v>
      </c>
      <c r="B211" s="6" t="s">
        <v>69</v>
      </c>
    </row>
    <row r="212" spans="1:3" ht="15.75" customHeight="1">
      <c r="A212" s="17"/>
      <c r="C212" s="6"/>
    </row>
    <row r="213" spans="1:3" ht="15.75" customHeight="1">
      <c r="A213" s="17"/>
      <c r="C213" s="6"/>
    </row>
    <row r="214" spans="1:3" ht="15.75" customHeight="1">
      <c r="A214" s="17"/>
      <c r="C214" s="6"/>
    </row>
    <row r="215" spans="1:3" ht="15.75" customHeight="1">
      <c r="A215" s="17"/>
      <c r="C215" s="6"/>
    </row>
    <row r="216" spans="1:3" ht="15.75" customHeight="1">
      <c r="A216" s="17"/>
      <c r="C216" s="6"/>
    </row>
    <row r="217" spans="1:2" ht="15.75" customHeight="1">
      <c r="A217" s="19" t="s">
        <v>70</v>
      </c>
      <c r="B217" s="6" t="s">
        <v>71</v>
      </c>
    </row>
    <row r="218" ht="15.75" customHeight="1">
      <c r="A218" s="17"/>
    </row>
    <row r="219" ht="15.75" customHeight="1">
      <c r="A219" s="17"/>
    </row>
    <row r="220" ht="15.75" customHeight="1">
      <c r="A220" s="17"/>
    </row>
    <row r="221" ht="15.75" customHeight="1">
      <c r="A221" s="17"/>
    </row>
    <row r="222" ht="15.75" customHeight="1">
      <c r="A222" s="17"/>
    </row>
    <row r="223" spans="1:2" ht="15.75" customHeight="1">
      <c r="A223" s="19" t="s">
        <v>72</v>
      </c>
      <c r="B223" s="17" t="s">
        <v>108</v>
      </c>
    </row>
    <row r="224" ht="15.75" customHeight="1">
      <c r="A224" s="17"/>
    </row>
    <row r="225" ht="15.75" customHeight="1">
      <c r="A225" s="17"/>
    </row>
    <row r="226" ht="15.75" customHeight="1">
      <c r="A226" s="17"/>
    </row>
    <row r="227" ht="15.75" customHeight="1">
      <c r="A227" s="17"/>
    </row>
    <row r="228" ht="15.75" customHeight="1">
      <c r="A228" s="17"/>
    </row>
    <row r="229" ht="15.75" customHeight="1">
      <c r="A229" s="17"/>
    </row>
    <row r="230" spans="1:2" ht="15.75" customHeight="1">
      <c r="A230" s="19" t="s">
        <v>73</v>
      </c>
      <c r="B230" s="17" t="s">
        <v>109</v>
      </c>
    </row>
    <row r="231" ht="15.75" customHeight="1">
      <c r="A231" s="17"/>
    </row>
    <row r="232" ht="15.75" customHeight="1">
      <c r="A232" s="17"/>
    </row>
    <row r="233" ht="15" customHeight="1">
      <c r="A233" s="17"/>
    </row>
    <row r="234" spans="1:2" ht="14.25" customHeight="1">
      <c r="A234" s="19" t="s">
        <v>75</v>
      </c>
      <c r="B234" s="6" t="s">
        <v>83</v>
      </c>
    </row>
    <row r="235" spans="1:3" ht="15.75" customHeight="1">
      <c r="A235" s="17"/>
      <c r="C235" s="6"/>
    </row>
    <row r="236" spans="1:3" ht="15.75" customHeight="1">
      <c r="A236" s="17"/>
      <c r="C236" s="6"/>
    </row>
    <row r="237" spans="1:3" ht="15.75" customHeight="1">
      <c r="A237" s="17"/>
      <c r="C237" s="6"/>
    </row>
    <row r="238" spans="1:3" ht="15.75" customHeight="1">
      <c r="A238" s="17"/>
      <c r="C238" s="6"/>
    </row>
    <row r="239" spans="1:3" ht="15.75" customHeight="1">
      <c r="A239" s="17"/>
      <c r="C239" s="6"/>
    </row>
    <row r="240" spans="1:3" ht="15.75" customHeight="1">
      <c r="A240" s="17"/>
      <c r="C240" s="6"/>
    </row>
    <row r="241" spans="1:3" ht="15" customHeight="1">
      <c r="A241" s="17"/>
      <c r="C241" s="6"/>
    </row>
    <row r="242" spans="1:2" ht="15.75" customHeight="1">
      <c r="A242" s="19" t="s">
        <v>215</v>
      </c>
      <c r="B242" s="6" t="s">
        <v>74</v>
      </c>
    </row>
    <row r="243" spans="1:2" ht="15.75" customHeight="1">
      <c r="A243" s="19"/>
      <c r="B243" s="6"/>
    </row>
    <row r="244" spans="1:2" ht="15.75" customHeight="1">
      <c r="A244" s="17"/>
      <c r="B244" s="7"/>
    </row>
    <row r="245" spans="1:2" ht="15.75" customHeight="1">
      <c r="A245" s="17"/>
      <c r="B245" s="7"/>
    </row>
    <row r="246" spans="1:4" ht="15.75" customHeight="1">
      <c r="A246" s="54" t="s">
        <v>216</v>
      </c>
      <c r="B246" s="27" t="s">
        <v>76</v>
      </c>
      <c r="C246" s="26"/>
      <c r="D246" s="26"/>
    </row>
    <row r="247" spans="1:2" ht="15.75" customHeight="1">
      <c r="A247" s="19"/>
      <c r="B247" s="7" t="s">
        <v>6</v>
      </c>
    </row>
    <row r="248" spans="1:2" ht="15.75" customHeight="1">
      <c r="A248" s="19"/>
      <c r="B248" s="6"/>
    </row>
    <row r="249" spans="1:2" ht="15.75" customHeight="1">
      <c r="A249" s="19"/>
      <c r="B249" s="6"/>
    </row>
    <row r="250" spans="1:2" ht="15.75" customHeight="1">
      <c r="A250" s="17"/>
      <c r="B250" s="6"/>
    </row>
    <row r="251" spans="1:2" ht="15.75" customHeight="1">
      <c r="A251" s="17"/>
      <c r="B251" s="7" t="s">
        <v>8</v>
      </c>
    </row>
    <row r="252" spans="1:2" ht="15.75" customHeight="1">
      <c r="A252" s="17"/>
      <c r="B252" s="6"/>
    </row>
    <row r="253" spans="1:2" ht="15.75" customHeight="1">
      <c r="A253" s="17"/>
      <c r="B253" s="6"/>
    </row>
    <row r="254" spans="1:2" ht="15.75" customHeight="1">
      <c r="A254" s="19" t="s">
        <v>224</v>
      </c>
      <c r="B254" s="6" t="s">
        <v>225</v>
      </c>
    </row>
    <row r="255" spans="1:10" ht="15.75" customHeight="1">
      <c r="A255" s="16"/>
      <c r="B255" s="16" t="s">
        <v>227</v>
      </c>
      <c r="C255" s="16"/>
      <c r="D255" s="16"/>
      <c r="E255" s="16"/>
      <c r="F255" s="16"/>
      <c r="G255" s="16"/>
      <c r="H255" s="16"/>
      <c r="I255" s="16"/>
      <c r="J255" s="16"/>
    </row>
    <row r="256" spans="1:10" ht="15.75" customHeight="1">
      <c r="A256" s="16"/>
      <c r="B256" s="16" t="s">
        <v>226</v>
      </c>
      <c r="C256" s="16"/>
      <c r="D256" s="16"/>
      <c r="E256" s="16"/>
      <c r="F256" s="16"/>
      <c r="G256" s="16"/>
      <c r="H256" s="16"/>
      <c r="I256" s="16"/>
      <c r="J256" s="16"/>
    </row>
    <row r="257" spans="1:2" ht="15.75" customHeight="1">
      <c r="A257" s="16"/>
      <c r="B257" s="148"/>
    </row>
    <row r="258" spans="1:2" ht="15.75" customHeight="1">
      <c r="A258" s="16"/>
      <c r="B258" s="6" t="s">
        <v>77</v>
      </c>
    </row>
    <row r="259" spans="1:2" ht="15.75" customHeight="1">
      <c r="A259" s="16"/>
      <c r="B259" s="6"/>
    </row>
    <row r="260" spans="1:14" ht="15.75" customHeight="1">
      <c r="A260" s="16"/>
      <c r="B260" s="6"/>
      <c r="N260" s="60"/>
    </row>
    <row r="261" spans="1:2" ht="15.75" customHeight="1">
      <c r="A261" s="16"/>
      <c r="B261" s="6" t="s">
        <v>78</v>
      </c>
    </row>
    <row r="262" spans="1:2" ht="15.75" customHeight="1">
      <c r="A262" s="16"/>
      <c r="B262" s="6"/>
    </row>
    <row r="263" spans="1:2" ht="15.75" customHeight="1">
      <c r="A263" s="16"/>
      <c r="B263" s="6" t="s">
        <v>81</v>
      </c>
    </row>
    <row r="264" spans="1:2" ht="15.75" customHeight="1">
      <c r="A264" s="16"/>
      <c r="B264" s="17" t="s">
        <v>82</v>
      </c>
    </row>
    <row r="265" spans="1:2" ht="15.75" customHeight="1">
      <c r="A265" s="16"/>
      <c r="B265" s="17" t="s">
        <v>79</v>
      </c>
    </row>
    <row r="266" spans="2:4" ht="15.75" customHeight="1">
      <c r="B266" s="144" t="s">
        <v>210</v>
      </c>
      <c r="C266" s="26"/>
      <c r="D266" s="26"/>
    </row>
  </sheetData>
  <printOptions/>
  <pageMargins left="0.5905511811023623" right="0.07874015748031496" top="0.7874015748031497" bottom="0.3937007874015748" header="0.1968503937007874" footer="0.1968503937007874"/>
  <pageSetup horizontalDpi="300" verticalDpi="300" orientation="portrait" paperSize="9" r:id="rId2"/>
  <headerFooter alignWithMargins="0">
    <oddFooter>&amp;C&amp;"Times New Roman,Italic"Page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MUHIBBAH  ENGINEERING (M)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MUHIBBAH  ENGINEERING (M) BHD</dc:creator>
  <cp:keywords/>
  <dc:description/>
  <cp:lastModifiedBy>Ernst &amp; Young</cp:lastModifiedBy>
  <cp:lastPrinted>2002-02-28T10:38:30Z</cp:lastPrinted>
  <dcterms:created xsi:type="dcterms:W3CDTF">1999-06-30T09:07:43Z</dcterms:created>
  <dcterms:modified xsi:type="dcterms:W3CDTF">2002-02-28T11:01:39Z</dcterms:modified>
  <cp:category/>
  <cp:version/>
  <cp:contentType/>
  <cp:contentStatus/>
</cp:coreProperties>
</file>